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intalu-my.sharepoint.com/personal/novell_world-aluminium_org/Documents/IAI Communications, PR &amp; Websites/Websites/Website - World Aluminium/New website build/Publications/FInal Publications/2018/"/>
    </mc:Choice>
  </mc:AlternateContent>
  <xr:revisionPtr revIDLastSave="0" documentId="8_{68A4CE94-424E-423C-884A-955F5D3B2999}" xr6:coauthVersionLast="45" xr6:coauthVersionMax="45" xr10:uidLastSave="{00000000-0000-0000-0000-000000000000}"/>
  <bookViews>
    <workbookView xWindow="1520" yWindow="750" windowWidth="14400" windowHeight="10050" tabRatio="759" xr2:uid="{00000000-000D-0000-FFFF-FFFF00000000}"/>
  </bookViews>
  <sheets>
    <sheet name="Overview" sheetId="16" r:id="rId1"/>
    <sheet name="Process Flow Diagram" sheetId="32" r:id="rId2"/>
    <sheet name="Summary (Region &amp; Unit Process)" sheetId="36" r:id="rId3"/>
    <sheet name="Global (product)" sheetId="20" r:id="rId4"/>
    <sheet name="Africa (product)" sheetId="27" r:id="rId5"/>
    <sheet name="China (product)" sheetId="28" r:id="rId6"/>
    <sheet name="Europe (product)" sheetId="26" r:id="rId7"/>
    <sheet name="GCC (product)" sheetId="25" r:id="rId8"/>
    <sheet name="NAM (product)" sheetId="24" r:id="rId9"/>
    <sheet name="Canada (product)" sheetId="23" r:id="rId10"/>
    <sheet name="Oceania (product)" sheetId="22" r:id="rId11"/>
    <sheet name="Other Asia (product)" sheetId="29" r:id="rId12"/>
    <sheet name="Russia and Other Euro (product)" sheetId="30" r:id="rId13"/>
    <sheet name="South America (product)" sheetId="31" r:id="rId14"/>
  </sheets>
  <definedNames>
    <definedName name="_xlnm.Print_Area" localSheetId="1">'Process Flow Diagram'!$A$1:$AD$58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W32" i="36" l="1"/>
  <c r="G98" i="28" l="1"/>
  <c r="AB14" i="36" l="1"/>
  <c r="AZ9" i="36" l="1"/>
  <c r="L4" i="24" l="1"/>
  <c r="S23" i="32" l="1"/>
  <c r="N11" i="32"/>
  <c r="L45" i="31" l="1"/>
  <c r="H45" i="31"/>
  <c r="J35" i="31"/>
  <c r="BG96" i="36" l="1"/>
  <c r="BG95" i="36"/>
  <c r="BG94" i="36"/>
  <c r="BG93" i="36"/>
  <c r="BG92" i="36"/>
  <c r="BG82" i="36"/>
  <c r="BG81" i="36"/>
  <c r="BG79" i="36"/>
  <c r="BG70" i="36"/>
  <c r="BG69" i="36"/>
  <c r="BG67" i="36"/>
  <c r="BG64" i="36"/>
  <c r="BG63" i="36"/>
  <c r="BG55" i="36"/>
  <c r="BG54" i="36"/>
  <c r="BG51" i="36"/>
  <c r="BG48" i="36"/>
  <c r="BG47" i="36"/>
  <c r="BG46" i="36"/>
  <c r="BG45" i="36"/>
  <c r="BG44" i="36"/>
  <c r="BG36" i="36"/>
  <c r="BG35" i="36"/>
  <c r="BG33" i="36"/>
  <c r="BG32" i="36"/>
  <c r="BG22" i="36"/>
  <c r="BF96" i="36"/>
  <c r="BF95" i="36"/>
  <c r="BF94" i="36"/>
  <c r="BF93" i="36"/>
  <c r="BF92" i="36"/>
  <c r="BF82" i="36"/>
  <c r="BF81" i="36"/>
  <c r="BF79" i="36"/>
  <c r="BF70" i="36"/>
  <c r="BF69" i="36"/>
  <c r="BF67" i="36"/>
  <c r="BF64" i="36"/>
  <c r="BF63" i="36"/>
  <c r="BF55" i="36"/>
  <c r="BF54" i="36"/>
  <c r="BF51" i="36"/>
  <c r="BF48" i="36"/>
  <c r="BF47" i="36"/>
  <c r="BF46" i="36"/>
  <c r="BF45" i="36"/>
  <c r="BF44" i="36"/>
  <c r="BF36" i="36"/>
  <c r="BF35" i="36"/>
  <c r="BF33" i="36"/>
  <c r="BF22" i="36"/>
  <c r="BE96" i="36"/>
  <c r="BE95" i="36"/>
  <c r="BE94" i="36"/>
  <c r="BE93" i="36"/>
  <c r="BE92" i="36"/>
  <c r="BE82" i="36"/>
  <c r="BE81" i="36"/>
  <c r="BE79" i="36"/>
  <c r="BE70" i="36"/>
  <c r="BE69" i="36"/>
  <c r="BE67" i="36"/>
  <c r="BE64" i="36"/>
  <c r="BE63" i="36"/>
  <c r="BE55" i="36"/>
  <c r="BE54" i="36"/>
  <c r="BE51" i="36"/>
  <c r="BE48" i="36"/>
  <c r="BE47" i="36"/>
  <c r="BE46" i="36"/>
  <c r="BE45" i="36"/>
  <c r="BE44" i="36"/>
  <c r="BE36" i="36"/>
  <c r="BE35" i="36"/>
  <c r="BE33" i="36"/>
  <c r="BE32" i="36"/>
  <c r="BE22" i="36"/>
  <c r="BD96" i="36"/>
  <c r="BD95" i="36"/>
  <c r="BD94" i="36"/>
  <c r="BD93" i="36"/>
  <c r="BD92" i="36"/>
  <c r="BD82" i="36"/>
  <c r="BD81" i="36"/>
  <c r="BD79" i="36"/>
  <c r="BD70" i="36"/>
  <c r="BD69" i="36"/>
  <c r="BD67" i="36"/>
  <c r="BD64" i="36"/>
  <c r="BD63" i="36"/>
  <c r="BD55" i="36"/>
  <c r="BD54" i="36"/>
  <c r="BD51" i="36"/>
  <c r="BD48" i="36"/>
  <c r="BD47" i="36"/>
  <c r="BD46" i="36"/>
  <c r="BD45" i="36"/>
  <c r="BD44" i="36"/>
  <c r="BD36" i="36"/>
  <c r="BD35" i="36"/>
  <c r="BD33" i="36"/>
  <c r="BD22" i="36"/>
  <c r="BC96" i="36"/>
  <c r="BC95" i="36"/>
  <c r="BC94" i="36"/>
  <c r="BC93" i="36"/>
  <c r="BC92" i="36"/>
  <c r="BC82" i="36"/>
  <c r="BC81" i="36"/>
  <c r="BC79" i="36"/>
  <c r="BC70" i="36"/>
  <c r="BC69" i="36"/>
  <c r="BC67" i="36"/>
  <c r="BC64" i="36"/>
  <c r="BC63" i="36"/>
  <c r="BC55" i="36"/>
  <c r="BC54" i="36"/>
  <c r="BC51" i="36"/>
  <c r="BC48" i="36"/>
  <c r="BC47" i="36"/>
  <c r="BC46" i="36"/>
  <c r="BC45" i="36"/>
  <c r="BC44" i="36"/>
  <c r="BC36" i="36"/>
  <c r="BC35" i="36"/>
  <c r="BC33" i="36"/>
  <c r="BC32" i="36"/>
  <c r="BC22" i="36"/>
  <c r="BB96" i="36"/>
  <c r="BB95" i="36"/>
  <c r="BB94" i="36"/>
  <c r="BB93" i="36"/>
  <c r="BB92" i="36"/>
  <c r="BB82" i="36"/>
  <c r="BB81" i="36"/>
  <c r="BB79" i="36"/>
  <c r="BB70" i="36"/>
  <c r="BB69" i="36"/>
  <c r="BB67" i="36"/>
  <c r="BB64" i="36"/>
  <c r="BB63" i="36"/>
  <c r="BB55" i="36"/>
  <c r="BB54" i="36"/>
  <c r="BB51" i="36"/>
  <c r="BB47" i="36"/>
  <c r="BB36" i="36"/>
  <c r="BB35" i="36"/>
  <c r="BB33" i="36"/>
  <c r="BB32" i="36"/>
  <c r="BB22" i="36"/>
  <c r="BA96" i="36"/>
  <c r="BA95" i="36"/>
  <c r="BA94" i="36"/>
  <c r="BA93" i="36"/>
  <c r="BA92" i="36"/>
  <c r="BA82" i="36"/>
  <c r="BA81" i="36"/>
  <c r="BA79" i="36"/>
  <c r="BA70" i="36"/>
  <c r="BA69" i="36"/>
  <c r="BA67" i="36"/>
  <c r="BA64" i="36"/>
  <c r="BA63" i="36"/>
  <c r="BA55" i="36"/>
  <c r="BA54" i="36"/>
  <c r="BA51" i="36"/>
  <c r="BA47" i="36"/>
  <c r="BA36" i="36"/>
  <c r="BA35" i="36"/>
  <c r="BA33" i="36"/>
  <c r="BA32" i="36"/>
  <c r="BA22" i="36"/>
  <c r="AZ96" i="36"/>
  <c r="AZ95" i="36"/>
  <c r="AZ94" i="36"/>
  <c r="AZ93" i="36"/>
  <c r="AZ92" i="36"/>
  <c r="AZ82" i="36"/>
  <c r="AZ81" i="36"/>
  <c r="AZ79" i="36"/>
  <c r="AZ70" i="36"/>
  <c r="AZ69" i="36"/>
  <c r="AZ67" i="36"/>
  <c r="AZ64" i="36"/>
  <c r="AZ63" i="36"/>
  <c r="AZ55" i="36"/>
  <c r="AZ54" i="36"/>
  <c r="AZ51" i="36"/>
  <c r="AZ47" i="36"/>
  <c r="AZ36" i="36"/>
  <c r="AZ35" i="36"/>
  <c r="AZ33" i="36"/>
  <c r="AZ32" i="36"/>
  <c r="AZ22" i="36"/>
  <c r="AY96" i="36"/>
  <c r="AY95" i="36"/>
  <c r="AY70" i="36"/>
  <c r="AY69" i="36"/>
  <c r="AY54" i="36"/>
  <c r="AX96" i="36"/>
  <c r="AX95" i="36"/>
  <c r="AX94" i="36"/>
  <c r="AX93" i="36"/>
  <c r="AX92" i="36"/>
  <c r="AX82" i="36"/>
  <c r="AX81" i="36"/>
  <c r="AX79" i="36"/>
  <c r="AX70" i="36"/>
  <c r="AX69" i="36"/>
  <c r="AX67" i="36"/>
  <c r="AX64" i="36"/>
  <c r="AX63" i="36"/>
  <c r="AX55" i="36"/>
  <c r="AX54" i="36"/>
  <c r="AX51" i="36"/>
  <c r="AX48" i="36"/>
  <c r="AX47" i="36"/>
  <c r="AX46" i="36"/>
  <c r="AX45" i="36"/>
  <c r="AX44" i="36"/>
  <c r="AX36" i="36"/>
  <c r="AX35" i="36"/>
  <c r="AX33" i="36"/>
  <c r="AX32" i="36"/>
  <c r="AX22" i="36"/>
  <c r="AW44" i="36"/>
  <c r="AW45" i="36"/>
  <c r="AW46" i="36"/>
  <c r="AW47" i="36"/>
  <c r="AW48" i="36"/>
  <c r="AU62" i="36"/>
  <c r="AU61" i="36"/>
  <c r="AU57" i="36"/>
  <c r="AU48" i="36"/>
  <c r="AT62" i="36"/>
  <c r="AT61" i="36"/>
  <c r="AT57" i="36"/>
  <c r="AT48" i="36"/>
  <c r="AT29" i="36"/>
  <c r="AS57" i="36"/>
  <c r="AS48" i="36"/>
  <c r="AR57" i="36"/>
  <c r="AR62" i="36"/>
  <c r="AR61" i="36"/>
  <c r="AR48" i="36"/>
  <c r="AQ92" i="36"/>
  <c r="AQ91" i="36"/>
  <c r="AQ90" i="36"/>
  <c r="AQ89" i="36"/>
  <c r="AQ88" i="36"/>
  <c r="AQ80" i="36"/>
  <c r="AQ79" i="36"/>
  <c r="AQ78" i="36"/>
  <c r="AQ77" i="36"/>
  <c r="AQ73" i="36"/>
  <c r="AQ72" i="36"/>
  <c r="AQ70" i="36"/>
  <c r="AQ69" i="36"/>
  <c r="AQ68" i="36"/>
  <c r="AQ67" i="36"/>
  <c r="AQ60" i="36"/>
  <c r="AQ59" i="36"/>
  <c r="AQ58" i="36"/>
  <c r="AQ57" i="36"/>
  <c r="AQ55" i="36"/>
  <c r="AQ54" i="36"/>
  <c r="AQ53" i="36"/>
  <c r="AQ52" i="36"/>
  <c r="AQ51" i="36"/>
  <c r="AQ35" i="36"/>
  <c r="AQ31" i="36"/>
  <c r="AQ30" i="36"/>
  <c r="AQ28" i="36"/>
  <c r="AQ27" i="36"/>
  <c r="AQ26" i="36"/>
  <c r="AQ23" i="36"/>
  <c r="AQ22" i="36"/>
  <c r="AQ15" i="36"/>
  <c r="AQ14" i="36"/>
  <c r="AQ13" i="36"/>
  <c r="AP92" i="36"/>
  <c r="AP91" i="36"/>
  <c r="AP90" i="36"/>
  <c r="AP89" i="36"/>
  <c r="AP88" i="36"/>
  <c r="AP80" i="36"/>
  <c r="AP79" i="36"/>
  <c r="AP78" i="36"/>
  <c r="AP77" i="36"/>
  <c r="AP73" i="36"/>
  <c r="AP72" i="36"/>
  <c r="AP70" i="36"/>
  <c r="AP69" i="36"/>
  <c r="AP68" i="36"/>
  <c r="AP67" i="36"/>
  <c r="AP60" i="36"/>
  <c r="AP59" i="36"/>
  <c r="AP58" i="36"/>
  <c r="AP57" i="36"/>
  <c r="AP55" i="36"/>
  <c r="AP54" i="36"/>
  <c r="AP53" i="36"/>
  <c r="AP52" i="36"/>
  <c r="AP51" i="36"/>
  <c r="AP48" i="36"/>
  <c r="AP35" i="36"/>
  <c r="AP31" i="36"/>
  <c r="AP30" i="36"/>
  <c r="AP29" i="36"/>
  <c r="AP28" i="36"/>
  <c r="AP27" i="36"/>
  <c r="AP26" i="36"/>
  <c r="AP23" i="36"/>
  <c r="AP22" i="36"/>
  <c r="AP15" i="36"/>
  <c r="AP14" i="36"/>
  <c r="AP13" i="36"/>
  <c r="AO92" i="36"/>
  <c r="AO91" i="36"/>
  <c r="AO90" i="36"/>
  <c r="AO89" i="36"/>
  <c r="AO88" i="36"/>
  <c r="AO80" i="36"/>
  <c r="AO79" i="36"/>
  <c r="AO78" i="36"/>
  <c r="AO77" i="36"/>
  <c r="AO73" i="36"/>
  <c r="AO72" i="36"/>
  <c r="AO70" i="36"/>
  <c r="AO69" i="36"/>
  <c r="AO68" i="36"/>
  <c r="AO67" i="36"/>
  <c r="AO60" i="36"/>
  <c r="AO59" i="36"/>
  <c r="AO58" i="36"/>
  <c r="AO57" i="36"/>
  <c r="AO55" i="36"/>
  <c r="AO54" i="36"/>
  <c r="AO53" i="36"/>
  <c r="AO52" i="36"/>
  <c r="AO51" i="36"/>
  <c r="AO35" i="36"/>
  <c r="AO31" i="36"/>
  <c r="AO30" i="36"/>
  <c r="AO28" i="36"/>
  <c r="AO27" i="36"/>
  <c r="AO26" i="36"/>
  <c r="AO23" i="36"/>
  <c r="AO22" i="36"/>
  <c r="AO15" i="36"/>
  <c r="AO14" i="36"/>
  <c r="AO13" i="36"/>
  <c r="AN92" i="36"/>
  <c r="AN91" i="36"/>
  <c r="AN90" i="36"/>
  <c r="AN89" i="36"/>
  <c r="AN88" i="36"/>
  <c r="AN80" i="36"/>
  <c r="AN79" i="36"/>
  <c r="AN78" i="36"/>
  <c r="AN77" i="36"/>
  <c r="AN73" i="36"/>
  <c r="AN72" i="36"/>
  <c r="AN70" i="36"/>
  <c r="AN69" i="36"/>
  <c r="AN68" i="36"/>
  <c r="AN67" i="36"/>
  <c r="AN60" i="36"/>
  <c r="AN59" i="36"/>
  <c r="AN58" i="36"/>
  <c r="AN57" i="36"/>
  <c r="AN55" i="36"/>
  <c r="AN54" i="36"/>
  <c r="AN53" i="36"/>
  <c r="AN52" i="36"/>
  <c r="AN51" i="36"/>
  <c r="AN35" i="36"/>
  <c r="AN31" i="36"/>
  <c r="AN30" i="36"/>
  <c r="AN28" i="36"/>
  <c r="AN27" i="36"/>
  <c r="AN26" i="36"/>
  <c r="AN23" i="36"/>
  <c r="AN22" i="36"/>
  <c r="AN15" i="36"/>
  <c r="AN14" i="36"/>
  <c r="AN13" i="36"/>
  <c r="AL52" i="36"/>
  <c r="AL53" i="36"/>
  <c r="AM73" i="36"/>
  <c r="AM70" i="36"/>
  <c r="AL92" i="36"/>
  <c r="AL91" i="36"/>
  <c r="AL90" i="36"/>
  <c r="AL89" i="36"/>
  <c r="AL88" i="36"/>
  <c r="AL80" i="36"/>
  <c r="AL79" i="36"/>
  <c r="AL78" i="36"/>
  <c r="AL77" i="36"/>
  <c r="AL73" i="36"/>
  <c r="AL72" i="36"/>
  <c r="AL70" i="36"/>
  <c r="AL69" i="36"/>
  <c r="AL68" i="36"/>
  <c r="AL67" i="36"/>
  <c r="AL62" i="36"/>
  <c r="AL61" i="36"/>
  <c r="AL60" i="36"/>
  <c r="AL59" i="36"/>
  <c r="AL58" i="36"/>
  <c r="AL57" i="36"/>
  <c r="AL55" i="36"/>
  <c r="AL54" i="36"/>
  <c r="AL51" i="36"/>
  <c r="AL48" i="36"/>
  <c r="AL35" i="36"/>
  <c r="AL31" i="36"/>
  <c r="AL30" i="36"/>
  <c r="AL29" i="36"/>
  <c r="AL28" i="36"/>
  <c r="AL27" i="36"/>
  <c r="AL26" i="36"/>
  <c r="AL23" i="36"/>
  <c r="AL22" i="36"/>
  <c r="AL15" i="36"/>
  <c r="AL14" i="36"/>
  <c r="AL13" i="36"/>
  <c r="L4" i="20"/>
  <c r="L5" i="20"/>
  <c r="AK61" i="36" s="1"/>
  <c r="AK48" i="36" l="1"/>
  <c r="AK62" i="36"/>
  <c r="AI6" i="36"/>
  <c r="AI7" i="36" s="1"/>
  <c r="AN9" i="36"/>
  <c r="AR9" i="36"/>
  <c r="S7" i="36"/>
  <c r="T7" i="36"/>
  <c r="V7" i="36"/>
  <c r="W7" i="36"/>
  <c r="AS7" i="36"/>
  <c r="AU7" i="36"/>
  <c r="BD7" i="36"/>
  <c r="BE7" i="36"/>
  <c r="C7" i="36"/>
  <c r="N7" i="36"/>
  <c r="O7" i="36"/>
  <c r="P7" i="36"/>
  <c r="Q7" i="36"/>
  <c r="R7" i="36"/>
  <c r="AK7" i="36"/>
  <c r="AL7" i="36"/>
  <c r="AM7" i="36"/>
  <c r="AN7" i="36"/>
  <c r="AO7" i="36"/>
  <c r="AP7" i="36"/>
  <c r="AQ7" i="36"/>
  <c r="AW7" i="36"/>
  <c r="AX7" i="36"/>
  <c r="AY7" i="36"/>
  <c r="BA7" i="36"/>
  <c r="BB7" i="36"/>
  <c r="BC7" i="36"/>
  <c r="T9" i="36"/>
  <c r="AK9" i="36"/>
  <c r="AL9" i="36"/>
  <c r="AM9" i="36"/>
  <c r="AO9" i="36"/>
  <c r="AQ9" i="36"/>
  <c r="AS9" i="36"/>
  <c r="BG9" i="36"/>
  <c r="C9" i="36"/>
  <c r="N9" i="36"/>
  <c r="O9" i="36"/>
  <c r="P9" i="36"/>
  <c r="Q9" i="36"/>
  <c r="R9" i="36"/>
  <c r="S9" i="36"/>
  <c r="V9" i="36"/>
  <c r="W10" i="36"/>
  <c r="W9" i="36" s="1"/>
  <c r="AI9" i="36"/>
  <c r="AP10" i="36"/>
  <c r="AP9" i="36" s="1"/>
  <c r="AW9" i="36"/>
  <c r="AX9" i="36"/>
  <c r="AY9" i="36"/>
  <c r="BA9" i="36"/>
  <c r="BB9" i="36"/>
  <c r="BC9" i="36"/>
  <c r="BD9" i="36"/>
  <c r="BE9" i="36"/>
  <c r="O13" i="36"/>
  <c r="O39" i="36"/>
  <c r="O40" i="36"/>
  <c r="O44" i="36"/>
  <c r="O45" i="36"/>
  <c r="O46" i="36"/>
  <c r="O47" i="36"/>
  <c r="O68" i="36"/>
  <c r="AR7" i="36" l="1"/>
  <c r="AT9" i="36"/>
  <c r="O71" i="36"/>
  <c r="O69" i="36"/>
  <c r="O67" i="36"/>
  <c r="O54" i="36"/>
  <c r="O20" i="36"/>
  <c r="O70" i="36"/>
  <c r="AZ7" i="36"/>
  <c r="O96" i="36"/>
  <c r="O14" i="36"/>
  <c r="O15" i="36"/>
  <c r="O41" i="36"/>
  <c r="O37" i="36"/>
  <c r="O21" i="36"/>
  <c r="O95" i="36"/>
  <c r="O87" i="36"/>
  <c r="O76" i="36"/>
  <c r="O56" i="36"/>
  <c r="O55" i="36"/>
  <c r="P52" i="36"/>
  <c r="O51" i="36"/>
  <c r="O22" i="36"/>
  <c r="O16" i="36"/>
  <c r="O36" i="36"/>
  <c r="O48" i="36"/>
  <c r="O35" i="36"/>
  <c r="O23" i="36"/>
  <c r="O19" i="36"/>
  <c r="BF9" i="36"/>
  <c r="P96" i="36"/>
  <c r="P14" i="36"/>
  <c r="BF32" i="36"/>
  <c r="BD32" i="36"/>
  <c r="AY94" i="36"/>
  <c r="AY93" i="36"/>
  <c r="AY92" i="36"/>
  <c r="AY82" i="36"/>
  <c r="AY81" i="36"/>
  <c r="AY79" i="36"/>
  <c r="AY67" i="36"/>
  <c r="AY64" i="36"/>
  <c r="AY63" i="36"/>
  <c r="AY55" i="36"/>
  <c r="AY51" i="36"/>
  <c r="AY36" i="36"/>
  <c r="AY35" i="36"/>
  <c r="AY33" i="36"/>
  <c r="AY32" i="36"/>
  <c r="AY22" i="36"/>
  <c r="AM92" i="36"/>
  <c r="AM91" i="36"/>
  <c r="AM90" i="36"/>
  <c r="AM89" i="36"/>
  <c r="AM88" i="36"/>
  <c r="AM80" i="36"/>
  <c r="AM79" i="36"/>
  <c r="AM78" i="36"/>
  <c r="AM77" i="36"/>
  <c r="AM72" i="36"/>
  <c r="AM69" i="36"/>
  <c r="AM68" i="36"/>
  <c r="AM67" i="36"/>
  <c r="AM60" i="36"/>
  <c r="AM59" i="36"/>
  <c r="AM58" i="36"/>
  <c r="AM57" i="36"/>
  <c r="AM55" i="36"/>
  <c r="AM54" i="36"/>
  <c r="AM53" i="36"/>
  <c r="AM52" i="36"/>
  <c r="AM51" i="36"/>
  <c r="AM35" i="36"/>
  <c r="AM31" i="36"/>
  <c r="AM30" i="36"/>
  <c r="AM28" i="36"/>
  <c r="AM27" i="36"/>
  <c r="AM26" i="36"/>
  <c r="AM23" i="36"/>
  <c r="AM22" i="36"/>
  <c r="P95" i="36"/>
  <c r="P71" i="36"/>
  <c r="P68" i="36"/>
  <c r="P67" i="36"/>
  <c r="P56" i="36"/>
  <c r="P55" i="36"/>
  <c r="P54" i="36"/>
  <c r="P53" i="36"/>
  <c r="P51" i="36"/>
  <c r="P36" i="36"/>
  <c r="P35" i="36"/>
  <c r="P23" i="36"/>
  <c r="P22" i="36"/>
  <c r="P21" i="36"/>
  <c r="P20" i="36"/>
  <c r="P19" i="36"/>
  <c r="P16" i="36"/>
  <c r="P15" i="36"/>
  <c r="P13" i="36"/>
  <c r="P40" i="36"/>
  <c r="P39" i="36"/>
  <c r="AM14" i="36"/>
  <c r="AM13" i="36"/>
  <c r="AT7" i="36" l="1"/>
  <c r="AM15" i="36"/>
  <c r="AW96" i="36" l="1"/>
  <c r="AW95" i="36"/>
  <c r="AW94" i="36"/>
  <c r="AW93" i="36"/>
  <c r="AW92" i="36"/>
  <c r="AW82" i="36"/>
  <c r="AW81" i="36"/>
  <c r="AW79" i="36"/>
  <c r="AW70" i="36"/>
  <c r="AW69" i="36"/>
  <c r="AW67" i="36"/>
  <c r="AW64" i="36"/>
  <c r="AW63" i="36"/>
  <c r="AW54" i="36"/>
  <c r="AW51" i="36"/>
  <c r="AW36" i="36"/>
  <c r="AW35" i="36"/>
  <c r="AW33" i="36"/>
  <c r="AW22" i="36"/>
  <c r="C86" i="36"/>
  <c r="C68" i="36"/>
  <c r="C67" i="36"/>
  <c r="C51" i="36"/>
  <c r="C48" i="36"/>
  <c r="C47" i="36"/>
  <c r="C46" i="36"/>
  <c r="C45" i="36"/>
  <c r="C44" i="36"/>
  <c r="C41" i="36"/>
  <c r="C37" i="36"/>
  <c r="C36" i="36"/>
  <c r="C35" i="36"/>
  <c r="C23" i="36"/>
  <c r="C22" i="36"/>
  <c r="AK70" i="36"/>
  <c r="AK53" i="36"/>
  <c r="AK52" i="36"/>
  <c r="AK91" i="36"/>
  <c r="AK89" i="36"/>
  <c r="AK80" i="36"/>
  <c r="AK78" i="36"/>
  <c r="AK73" i="36"/>
  <c r="AK69" i="36"/>
  <c r="AK68" i="36"/>
  <c r="AK67" i="36"/>
  <c r="AK60" i="36"/>
  <c r="AK59" i="36"/>
  <c r="AK58" i="36"/>
  <c r="AK57" i="36"/>
  <c r="AK55" i="36"/>
  <c r="AK54" i="36"/>
  <c r="AK51" i="36"/>
  <c r="AK36" i="36"/>
  <c r="AK35" i="36"/>
  <c r="AK28" i="36"/>
  <c r="N19" i="32" s="1"/>
  <c r="AK27" i="36"/>
  <c r="AK26" i="36"/>
  <c r="AK23" i="36"/>
  <c r="AK22" i="36"/>
  <c r="N96" i="36"/>
  <c r="N95" i="36"/>
  <c r="N71" i="36"/>
  <c r="N69" i="36"/>
  <c r="N68" i="36"/>
  <c r="N67" i="36"/>
  <c r="N56" i="36"/>
  <c r="N55" i="36"/>
  <c r="N54" i="36"/>
  <c r="N53" i="36"/>
  <c r="N52" i="36"/>
  <c r="N51" i="36"/>
  <c r="N36" i="36"/>
  <c r="N35" i="36"/>
  <c r="N23" i="36"/>
  <c r="N22" i="36"/>
  <c r="N21" i="36"/>
  <c r="N20" i="36"/>
  <c r="T19" i="32" s="1"/>
  <c r="N19" i="36"/>
  <c r="N16" i="36"/>
  <c r="N15" i="36"/>
  <c r="N14" i="36"/>
  <c r="N13" i="36"/>
  <c r="N15" i="32" s="1"/>
  <c r="AW55" i="36"/>
  <c r="N40" i="36"/>
  <c r="C40" i="36"/>
  <c r="N39" i="36"/>
  <c r="C39" i="36"/>
  <c r="N70" i="36"/>
  <c r="AK31" i="36" l="1"/>
  <c r="G31" i="32" s="1"/>
  <c r="U31" i="32"/>
  <c r="AK30" i="36"/>
  <c r="G27" i="32" s="1"/>
  <c r="U27" i="32"/>
  <c r="AK72" i="36"/>
  <c r="AK79" i="36"/>
  <c r="AK92" i="36"/>
  <c r="AK77" i="36"/>
  <c r="AK88" i="36"/>
  <c r="AK90" i="36"/>
  <c r="AK14" i="36"/>
  <c r="AK13" i="36"/>
  <c r="F36" i="32" l="1"/>
  <c r="I9" i="20"/>
  <c r="I98" i="20" s="1"/>
  <c r="V36" i="32"/>
  <c r="AK15" i="36"/>
  <c r="N23" i="32" s="1"/>
  <c r="Y11" i="36" l="1"/>
  <c r="A34" i="32"/>
  <c r="Y47" i="36" l="1"/>
  <c r="Y6" i="36"/>
  <c r="Y79" i="36"/>
  <c r="Y70" i="36"/>
  <c r="Y69" i="36"/>
  <c r="Y35" i="36"/>
  <c r="Y22" i="36"/>
  <c r="Y26" i="36"/>
  <c r="Y67" i="36"/>
  <c r="Y58" i="36"/>
  <c r="Z96" i="36"/>
  <c r="Y60" i="36"/>
  <c r="Y83" i="36"/>
  <c r="Y72" i="36"/>
  <c r="Z92" i="36"/>
  <c r="Y54" i="36"/>
  <c r="Y51" i="36"/>
  <c r="Z95" i="36"/>
  <c r="Y95" i="36"/>
  <c r="Y55" i="36"/>
  <c r="Y92" i="36"/>
  <c r="Z90" i="36"/>
  <c r="Y90" i="36"/>
  <c r="Y73" i="36"/>
  <c r="Y96" i="36"/>
  <c r="Y36" i="36"/>
  <c r="Y57" i="36"/>
  <c r="Y68" i="36"/>
  <c r="Y27" i="36"/>
  <c r="Y7" i="36"/>
  <c r="Y80" i="36"/>
  <c r="Y91" i="36"/>
  <c r="Y59" i="36"/>
  <c r="Y9" i="36" l="1"/>
  <c r="P44" i="36"/>
  <c r="P48" i="36"/>
  <c r="P47" i="36"/>
  <c r="P46" i="36"/>
  <c r="P45" i="36"/>
  <c r="L5" i="31" l="1"/>
  <c r="L4" i="31"/>
  <c r="Z11" i="36" l="1"/>
  <c r="G9" i="31"/>
  <c r="G98" i="31" s="1"/>
  <c r="Z6" i="36"/>
  <c r="Z26" i="36"/>
  <c r="Z27" i="36"/>
  <c r="Z55" i="36"/>
  <c r="Z22" i="36"/>
  <c r="Z51" i="36"/>
  <c r="Z58" i="36"/>
  <c r="Z80" i="36"/>
  <c r="Z46" i="36"/>
  <c r="Z83" i="36"/>
  <c r="Z25" i="36"/>
  <c r="Z24" i="36"/>
  <c r="Z44" i="36"/>
  <c r="Z48" i="36"/>
  <c r="Z35" i="36"/>
  <c r="Z57" i="36"/>
  <c r="Z79" i="36"/>
  <c r="Z47" i="36"/>
  <c r="Z45" i="36"/>
  <c r="Z54" i="36"/>
  <c r="Z70" i="36"/>
  <c r="S48" i="36"/>
  <c r="S47" i="36"/>
  <c r="S46" i="36"/>
  <c r="S45" i="36"/>
  <c r="S44" i="36"/>
  <c r="L5" i="30"/>
  <c r="L4" i="30"/>
  <c r="G9" i="30" s="1"/>
  <c r="G98" i="30" s="1"/>
  <c r="Z7" i="36" l="1"/>
  <c r="Z9" i="36"/>
  <c r="AF11" i="36"/>
  <c r="AF6" i="36" s="1"/>
  <c r="I27" i="30"/>
  <c r="AR29" i="36" s="1"/>
  <c r="AF45" i="36" l="1"/>
  <c r="AF48" i="36"/>
  <c r="AF46" i="36"/>
  <c r="AF47" i="36"/>
  <c r="AF44" i="36"/>
  <c r="AF7" i="36"/>
  <c r="AF9" i="36"/>
  <c r="V87" i="36"/>
  <c r="V76" i="36"/>
  <c r="L45" i="29"/>
  <c r="L5" i="29"/>
  <c r="L4" i="29"/>
  <c r="AH11" i="36" s="1"/>
  <c r="G9" i="29"/>
  <c r="G98" i="29" s="1"/>
  <c r="AH6" i="36" l="1"/>
  <c r="AH45" i="36"/>
  <c r="AH44" i="36"/>
  <c r="AH48" i="36"/>
  <c r="AH46" i="36"/>
  <c r="AH47" i="36"/>
  <c r="I27" i="28"/>
  <c r="AU29" i="36" s="1"/>
  <c r="N5" i="28"/>
  <c r="N4" i="28"/>
  <c r="AH7" i="36" l="1"/>
  <c r="AH9" i="36"/>
  <c r="AS62" i="36"/>
  <c r="AS61" i="36"/>
  <c r="L45" i="27"/>
  <c r="L4" i="27"/>
  <c r="AG11" i="36" s="1"/>
  <c r="AG6" i="36" s="1"/>
  <c r="AG44" i="36" l="1"/>
  <c r="AG47" i="36"/>
  <c r="AG46" i="36"/>
  <c r="AG48" i="36"/>
  <c r="AG45" i="36"/>
  <c r="G9" i="27"/>
  <c r="R96" i="36"/>
  <c r="R95" i="36"/>
  <c r="R87" i="36"/>
  <c r="R76" i="36"/>
  <c r="R70" i="36"/>
  <c r="R69" i="36"/>
  <c r="R68" i="36"/>
  <c r="R67" i="36"/>
  <c r="AP62" i="36"/>
  <c r="AP61" i="36"/>
  <c r="R55" i="36"/>
  <c r="R54" i="36"/>
  <c r="R51" i="36"/>
  <c r="BB48" i="36"/>
  <c r="R48" i="36"/>
  <c r="R47" i="36"/>
  <c r="L45" i="26"/>
  <c r="BB46" i="36"/>
  <c r="R46" i="36"/>
  <c r="BB45" i="36"/>
  <c r="R45" i="36"/>
  <c r="BB44" i="36"/>
  <c r="R44" i="36"/>
  <c r="R41" i="36"/>
  <c r="R40" i="36"/>
  <c r="R39" i="36"/>
  <c r="R37" i="36"/>
  <c r="R36" i="36"/>
  <c r="R35" i="36"/>
  <c r="R23" i="36"/>
  <c r="R22" i="36"/>
  <c r="R21" i="36"/>
  <c r="R20" i="36"/>
  <c r="R19" i="36"/>
  <c r="R16" i="36"/>
  <c r="R15" i="36"/>
  <c r="R14" i="36"/>
  <c r="R13" i="36"/>
  <c r="L5" i="26"/>
  <c r="L4" i="26"/>
  <c r="G9" i="26" l="1"/>
  <c r="G98" i="26" s="1"/>
  <c r="I27" i="27"/>
  <c r="AS29" i="36" s="1"/>
  <c r="G98" i="27"/>
  <c r="AD11" i="36"/>
  <c r="AD6" i="36" l="1"/>
  <c r="AD7" i="36" s="1"/>
  <c r="AD36" i="36"/>
  <c r="AD67" i="36"/>
  <c r="AD96" i="36"/>
  <c r="AD57" i="36"/>
  <c r="AD79" i="36"/>
  <c r="AD25" i="36"/>
  <c r="AD83" i="36"/>
  <c r="AD60" i="36"/>
  <c r="AD51" i="36"/>
  <c r="AD92" i="36"/>
  <c r="AD27" i="36"/>
  <c r="AD91" i="36"/>
  <c r="AD35" i="36"/>
  <c r="AD47" i="36"/>
  <c r="AD24" i="36"/>
  <c r="AD55" i="36"/>
  <c r="AD22" i="36"/>
  <c r="AD59" i="36"/>
  <c r="AD46" i="36"/>
  <c r="AD90" i="36"/>
  <c r="AD69" i="36"/>
  <c r="AD48" i="36"/>
  <c r="AD26" i="36"/>
  <c r="AD68" i="36"/>
  <c r="AD45" i="36"/>
  <c r="AD54" i="36"/>
  <c r="AD95" i="36"/>
  <c r="AD70" i="36"/>
  <c r="AD58" i="36"/>
  <c r="AD44" i="36"/>
  <c r="AD80" i="36"/>
  <c r="AE96" i="36"/>
  <c r="AE95" i="36"/>
  <c r="AE92" i="36"/>
  <c r="AE91" i="36"/>
  <c r="AE90" i="36"/>
  <c r="AQ62" i="36"/>
  <c r="AQ61" i="36"/>
  <c r="AQ48" i="36"/>
  <c r="L45" i="25"/>
  <c r="AQ29" i="36"/>
  <c r="L4" i="25"/>
  <c r="AD9" i="36" l="1"/>
  <c r="G9" i="25"/>
  <c r="G98" i="25" s="1"/>
  <c r="AE11" i="36"/>
  <c r="AE68" i="36" l="1"/>
  <c r="AE36" i="36"/>
  <c r="AE80" i="36"/>
  <c r="AE67" i="36"/>
  <c r="AE59" i="36"/>
  <c r="AE22" i="36"/>
  <c r="AE35" i="36"/>
  <c r="AE58" i="36"/>
  <c r="AE79" i="36"/>
  <c r="AE27" i="36"/>
  <c r="AE57" i="36"/>
  <c r="AE6" i="36"/>
  <c r="AE48" i="36"/>
  <c r="AE47" i="36"/>
  <c r="AE44" i="36"/>
  <c r="AE25" i="36"/>
  <c r="AE24" i="36"/>
  <c r="AE45" i="36"/>
  <c r="AE46" i="36"/>
  <c r="AE83" i="36"/>
  <c r="AE26" i="36"/>
  <c r="AE55" i="36"/>
  <c r="AE54" i="36"/>
  <c r="AE51" i="36"/>
  <c r="AN62" i="36"/>
  <c r="AN61" i="36"/>
  <c r="AZ48" i="36"/>
  <c r="AN48" i="36"/>
  <c r="AZ46" i="36"/>
  <c r="F45" i="24"/>
  <c r="AZ45" i="36"/>
  <c r="AZ44" i="36"/>
  <c r="AN29" i="36"/>
  <c r="L5" i="24"/>
  <c r="G9" i="24" l="1"/>
  <c r="G98" i="24" s="1"/>
  <c r="AB11" i="36"/>
  <c r="AB6" i="36" s="1"/>
  <c r="AE7" i="36"/>
  <c r="AE9" i="36"/>
  <c r="Q96" i="36"/>
  <c r="Q95" i="36"/>
  <c r="Q87" i="36"/>
  <c r="Q76" i="36"/>
  <c r="Q71" i="36"/>
  <c r="Q70" i="36"/>
  <c r="Q69" i="36"/>
  <c r="Q68" i="36"/>
  <c r="Q67" i="36"/>
  <c r="AO62" i="36"/>
  <c r="AO61" i="36"/>
  <c r="Q56" i="36"/>
  <c r="Q55" i="36"/>
  <c r="Q54" i="36"/>
  <c r="Q52" i="36"/>
  <c r="Q51" i="36"/>
  <c r="BA48" i="36"/>
  <c r="AO48" i="36"/>
  <c r="Q48" i="36"/>
  <c r="Q47" i="36"/>
  <c r="L45" i="23"/>
  <c r="BA46" i="36"/>
  <c r="F45" i="23"/>
  <c r="Q46" i="36"/>
  <c r="BA45" i="36"/>
  <c r="Q45" i="36"/>
  <c r="BA44" i="36"/>
  <c r="Q44" i="36"/>
  <c r="Q41" i="36"/>
  <c r="Q40" i="36"/>
  <c r="Q39" i="36"/>
  <c r="Q37" i="36"/>
  <c r="Q36" i="36"/>
  <c r="Q35" i="36"/>
  <c r="AO29" i="36"/>
  <c r="Q23" i="36"/>
  <c r="Q22" i="36"/>
  <c r="Q21" i="36"/>
  <c r="Q20" i="36"/>
  <c r="Q19" i="36"/>
  <c r="Q16" i="36"/>
  <c r="Q15" i="36"/>
  <c r="Q14" i="36"/>
  <c r="Q13" i="36"/>
  <c r="L5" i="23"/>
  <c r="L4" i="23"/>
  <c r="G9" i="23" l="1"/>
  <c r="G98" i="23" s="1"/>
  <c r="AC11" i="36"/>
  <c r="AC6" i="36" s="1"/>
  <c r="AB36" i="36"/>
  <c r="AB25" i="36"/>
  <c r="AB22" i="36"/>
  <c r="AB70" i="36"/>
  <c r="AB24" i="36"/>
  <c r="AB83" i="36"/>
  <c r="AB96" i="36"/>
  <c r="AB59" i="36"/>
  <c r="AB67" i="36"/>
  <c r="AB80" i="36"/>
  <c r="AB92" i="36"/>
  <c r="AB46" i="36"/>
  <c r="AB90" i="36"/>
  <c r="AB95" i="36"/>
  <c r="AB68" i="36"/>
  <c r="AB55" i="36"/>
  <c r="AB48" i="36"/>
  <c r="AB44" i="36"/>
  <c r="AB79" i="36"/>
  <c r="AB58" i="36"/>
  <c r="AB51" i="36"/>
  <c r="AB54" i="36"/>
  <c r="AB26" i="36"/>
  <c r="AB35" i="36"/>
  <c r="AB69" i="36"/>
  <c r="AB45" i="36"/>
  <c r="AB47" i="36"/>
  <c r="AC58" i="36" l="1"/>
  <c r="AC47" i="36"/>
  <c r="AC46" i="36"/>
  <c r="AC54" i="36"/>
  <c r="AC51" i="36"/>
  <c r="AC22" i="36"/>
  <c r="AC25" i="36"/>
  <c r="AC48" i="36"/>
  <c r="AC44" i="36"/>
  <c r="AC96" i="36"/>
  <c r="AC68" i="36"/>
  <c r="AC35" i="36"/>
  <c r="AC36" i="36"/>
  <c r="AC24" i="36"/>
  <c r="AC45" i="36"/>
  <c r="AC90" i="36"/>
  <c r="AC83" i="36"/>
  <c r="AC80" i="36"/>
  <c r="AC9" i="36"/>
  <c r="AC79" i="36"/>
  <c r="AC95" i="36"/>
  <c r="AC59" i="36"/>
  <c r="AC55" i="36"/>
  <c r="AC67" i="36"/>
  <c r="AB9" i="36"/>
  <c r="AB7" i="36"/>
  <c r="AC7" i="36"/>
  <c r="P87" i="36"/>
  <c r="P76" i="36"/>
  <c r="AM62" i="36"/>
  <c r="AM61" i="36"/>
  <c r="AY48" i="36"/>
  <c r="AM48" i="36"/>
  <c r="AY47" i="36"/>
  <c r="L45" i="22"/>
  <c r="AY46" i="36"/>
  <c r="AY45" i="36"/>
  <c r="AY44" i="36"/>
  <c r="P41" i="36"/>
  <c r="P37" i="36"/>
  <c r="AM29" i="36"/>
  <c r="L4" i="22"/>
  <c r="AA11" i="36" s="1"/>
  <c r="AA47" i="36" s="1"/>
  <c r="G9" i="22"/>
  <c r="G98" i="22" s="1"/>
  <c r="AA44" i="36" l="1"/>
  <c r="AA79" i="36"/>
  <c r="AA59" i="36"/>
  <c r="AA35" i="36"/>
  <c r="AA26" i="36"/>
  <c r="AA95" i="36"/>
  <c r="AA83" i="36"/>
  <c r="AA36" i="36"/>
  <c r="AA51" i="36"/>
  <c r="AA22" i="36"/>
  <c r="AA55" i="36"/>
  <c r="AA54" i="36"/>
  <c r="AA58" i="36"/>
  <c r="AA57" i="36"/>
  <c r="AA60" i="36"/>
  <c r="AA67" i="36"/>
  <c r="AA68" i="36"/>
  <c r="AA96" i="36"/>
  <c r="AA80" i="36"/>
  <c r="AA6" i="36"/>
  <c r="AA24" i="36"/>
  <c r="AA48" i="36"/>
  <c r="AA45" i="36"/>
  <c r="AA25" i="36"/>
  <c r="AA46" i="36"/>
  <c r="N87" i="36"/>
  <c r="N76" i="36"/>
  <c r="N48" i="36"/>
  <c r="N47" i="36"/>
  <c r="P45" i="20"/>
  <c r="J45" i="20"/>
  <c r="N46" i="36"/>
  <c r="N45" i="36"/>
  <c r="N44" i="36"/>
  <c r="N41" i="36"/>
  <c r="N37" i="36"/>
  <c r="A38" i="32"/>
  <c r="F40" i="32" s="1"/>
  <c r="AA38" i="32"/>
  <c r="AA34" i="32"/>
  <c r="G9" i="20"/>
  <c r="AA7" i="36" l="1"/>
  <c r="AA9" i="36"/>
  <c r="AK29" i="36"/>
  <c r="Y48" i="36"/>
  <c r="Y25" i="36"/>
  <c r="Y44" i="36"/>
  <c r="Y45" i="36"/>
  <c r="Y46" i="36"/>
  <c r="Y24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Pernelle Nunez</author>
  </authors>
  <commentList>
    <comment ref="Y6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Calculated Number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Pernelle Nunez</author>
  </authors>
  <commentList>
    <comment ref="I60" authorId="0" shapeId="0" xr:uid="{00000000-0006-0000-0500-000001000000}">
      <text>
        <r>
          <rPr>
            <sz val="9"/>
            <color indexed="81"/>
            <rFont val="Tahoma"/>
            <family val="2"/>
          </rPr>
          <t>2008-2013 PFC measurements at 27 PFPB sites</t>
        </r>
      </text>
    </comment>
    <comment ref="I61" authorId="0" shapeId="0" xr:uid="{00000000-0006-0000-0500-000002000000}">
      <text>
        <r>
          <rPr>
            <sz val="9"/>
            <color indexed="81"/>
            <rFont val="Tahoma"/>
            <family val="2"/>
          </rPr>
          <t>2008-2013 PFC measurements at 27 PFPB sites</t>
        </r>
      </text>
    </comment>
  </commentList>
</comments>
</file>

<file path=xl/sharedStrings.xml><?xml version="1.0" encoding="utf-8"?>
<sst xmlns="http://schemas.openxmlformats.org/spreadsheetml/2006/main" count="3518" uniqueCount="244">
  <si>
    <t>Tonnes of prebake anode per tonne of aluminium:</t>
  </si>
  <si>
    <t>Prebake Al production:</t>
  </si>
  <si>
    <t>Percentage Split:</t>
  </si>
  <si>
    <t>Tonnes of Søderberg paste per tonne of aluminium:</t>
  </si>
  <si>
    <t>Søderberg Al Production:</t>
  </si>
  <si>
    <t>Bauxite mining</t>
  </si>
  <si>
    <t>Alumina production</t>
  </si>
  <si>
    <t>Electrolysis</t>
  </si>
  <si>
    <t>Casting</t>
  </si>
  <si>
    <t>Bauxite</t>
  </si>
  <si>
    <t>Alumina</t>
  </si>
  <si>
    <t>Anode/Paste</t>
  </si>
  <si>
    <t>Liquid Metal</t>
  </si>
  <si>
    <t>Ingot</t>
  </si>
  <si>
    <t>Transport</t>
  </si>
  <si>
    <t>Average sea transport</t>
  </si>
  <si>
    <t>tkm/t Al ingot</t>
  </si>
  <si>
    <t>Average road transport</t>
  </si>
  <si>
    <t>Average rail transport</t>
  </si>
  <si>
    <t>Material input</t>
  </si>
  <si>
    <t>kg/t Al ingot</t>
  </si>
  <si>
    <t>Caustic soda</t>
  </si>
  <si>
    <t xml:space="preserve">Calcined lime </t>
  </si>
  <si>
    <t>Fresh water</t>
  </si>
  <si>
    <r>
      <t>m</t>
    </r>
    <r>
      <rPr>
        <vertAlign val="superscript"/>
        <sz val="11"/>
        <rFont val="Helvetica"/>
      </rPr>
      <t>3</t>
    </r>
    <r>
      <rPr>
        <sz val="11"/>
        <rFont val="Helvetica"/>
      </rPr>
      <t>/t Al ingot</t>
    </r>
  </si>
  <si>
    <t>Sea water</t>
  </si>
  <si>
    <t xml:space="preserve">Petrol coke </t>
  </si>
  <si>
    <t xml:space="preserve">Pitch </t>
  </si>
  <si>
    <t>Refractory material</t>
  </si>
  <si>
    <t>Steel</t>
  </si>
  <si>
    <t>Anodes (net)/Søderberg Paste</t>
  </si>
  <si>
    <t>Cathode carbon</t>
  </si>
  <si>
    <t>Aluminium fluoride</t>
  </si>
  <si>
    <t>Electrolysis metal</t>
  </si>
  <si>
    <t>Chlorine</t>
  </si>
  <si>
    <t>Energy input</t>
  </si>
  <si>
    <t>Heavy oil</t>
  </si>
  <si>
    <t>Diesel oil</t>
  </si>
  <si>
    <t>Natural gas</t>
  </si>
  <si>
    <t>Coal</t>
  </si>
  <si>
    <t>Electricity</t>
  </si>
  <si>
    <t>kWh/t Al ingot</t>
  </si>
  <si>
    <t>Air emissions</t>
  </si>
  <si>
    <t>Particulates</t>
  </si>
  <si>
    <t>Sulfur dioxide</t>
  </si>
  <si>
    <r>
      <t>Nitrous oxides (as NO</t>
    </r>
    <r>
      <rPr>
        <vertAlign val="subscript"/>
        <sz val="11"/>
        <rFont val="Helvetica"/>
      </rPr>
      <t>2</t>
    </r>
    <r>
      <rPr>
        <sz val="11"/>
        <rFont val="Helvetica"/>
      </rPr>
      <t>)</t>
    </r>
  </si>
  <si>
    <t>Mercury</t>
  </si>
  <si>
    <t>g/t Al ingot</t>
  </si>
  <si>
    <t>Particulate fluoride (as F)</t>
  </si>
  <si>
    <t>Gaseous fluoride (as F)</t>
  </si>
  <si>
    <t>Total polycyclic aromatic hydrocarbons</t>
  </si>
  <si>
    <t>Benzo(a)pyrene</t>
  </si>
  <si>
    <t>Tetrafluoromethane</t>
  </si>
  <si>
    <t>Hexafluoroethane</t>
  </si>
  <si>
    <t>Hydrogen chloride</t>
  </si>
  <si>
    <t>Dioxin/furans</t>
  </si>
  <si>
    <t>Water emissions</t>
  </si>
  <si>
    <t>Suspended solids</t>
  </si>
  <si>
    <t>Oil and grease/total hydrocarbons</t>
  </si>
  <si>
    <t>Fluoride (as F)</t>
  </si>
  <si>
    <t>Polycyclic aromatic hydrocarbons (6 Borneff components)</t>
  </si>
  <si>
    <t>By-Products (for external recycling)</t>
  </si>
  <si>
    <t>Bauxite residue</t>
  </si>
  <si>
    <t>Spent pot lining carbon</t>
  </si>
  <si>
    <t>Spent pot lining refractory</t>
  </si>
  <si>
    <t>Refractory</t>
  </si>
  <si>
    <t>Dross</t>
  </si>
  <si>
    <t>Filter dust</t>
  </si>
  <si>
    <t>Other</t>
  </si>
  <si>
    <t>Solid waste (for landfilling)</t>
  </si>
  <si>
    <t>Mine solid waste</t>
  </si>
  <si>
    <t>Bauxite residues (red mud)</t>
  </si>
  <si>
    <t>Spent pot lining</t>
  </si>
  <si>
    <t>Waste alumina</t>
  </si>
  <si>
    <t>Waste carbon or mix</t>
  </si>
  <si>
    <t>Scrubber sludges</t>
  </si>
  <si>
    <t>Refractory (excl. spent pot lining)</t>
  </si>
  <si>
    <t>Other solid industrial waste</t>
  </si>
  <si>
    <t>of which hazardous waste</t>
  </si>
  <si>
    <t>Fresh water consumption</t>
  </si>
  <si>
    <t>Global</t>
  </si>
  <si>
    <t>Reference Flow (Material)</t>
  </si>
  <si>
    <t>Land occupation</t>
  </si>
  <si>
    <t>Land transformation</t>
  </si>
  <si>
    <t xml:space="preserve">Before </t>
  </si>
  <si>
    <t>After</t>
  </si>
  <si>
    <t>Regeneration Period</t>
  </si>
  <si>
    <t>land use type</t>
  </si>
  <si>
    <t>m2/year/t Al ingot</t>
  </si>
  <si>
    <t>years/t Al ingot</t>
  </si>
  <si>
    <t>n/a</t>
  </si>
  <si>
    <t>GLO</t>
  </si>
  <si>
    <t>GCC</t>
  </si>
  <si>
    <t>Notes</t>
  </si>
  <si>
    <t>Data collection frequency</t>
  </si>
  <si>
    <t>Annual</t>
  </si>
  <si>
    <t>5 yearly</t>
  </si>
  <si>
    <t>SAM</t>
  </si>
  <si>
    <t>OCA</t>
  </si>
  <si>
    <t>NAM</t>
  </si>
  <si>
    <t>EUR</t>
  </si>
  <si>
    <t>CAN</t>
  </si>
  <si>
    <t>Anode/ Paste</t>
  </si>
  <si>
    <t>&lt;2.5</t>
  </si>
  <si>
    <t>2.5-10</t>
  </si>
  <si>
    <t xml:space="preserve">IAI collects data for the LCI through the following surveys: </t>
  </si>
  <si>
    <t>LCI Survey 2015</t>
  </si>
  <si>
    <t>Alumina Energy Survey 2015</t>
  </si>
  <si>
    <t>Aluminium Energy Survey 2015</t>
  </si>
  <si>
    <t>Casting Energy Survey 2015</t>
  </si>
  <si>
    <t>Anode Effect Survey 2015</t>
  </si>
  <si>
    <t>Bauxite Residue Survey 2015</t>
  </si>
  <si>
    <t>Additional supplementary data is sourced from relevant regional associations e.g. European Aluminium, China Non Ferrous Metals Industry Association</t>
  </si>
  <si>
    <t>Sea water consumption</t>
  </si>
  <si>
    <t>Water and Land Use</t>
  </si>
  <si>
    <t>CIS</t>
  </si>
  <si>
    <t>AFR</t>
  </si>
  <si>
    <t>OAS</t>
  </si>
  <si>
    <t>CNA</t>
  </si>
  <si>
    <t xml:space="preserve">Alumina </t>
  </si>
  <si>
    <t>nd</t>
  </si>
  <si>
    <t xml:space="preserve">Production </t>
  </si>
  <si>
    <t>000 tonnes</t>
  </si>
  <si>
    <t>LCI Reporting</t>
  </si>
  <si>
    <t>%</t>
  </si>
  <si>
    <t>LCI Survey Reporting Production</t>
  </si>
  <si>
    <t>Energy Survey Reporting Production</t>
  </si>
  <si>
    <t xml:space="preserve">Reference Flow </t>
  </si>
  <si>
    <t>tonnes</t>
  </si>
  <si>
    <t>nd = no data</t>
  </si>
  <si>
    <t>Other forest</t>
  </si>
  <si>
    <t xml:space="preserve">Pastureland </t>
  </si>
  <si>
    <t>Forest</t>
  </si>
  <si>
    <t>Treated and vegetated</t>
  </si>
  <si>
    <t>Tropical Rainforest</t>
  </si>
  <si>
    <t>Pastureland</t>
  </si>
  <si>
    <t>South America</t>
  </si>
  <si>
    <t>Oceania</t>
  </si>
  <si>
    <t>Canada</t>
  </si>
  <si>
    <t xml:space="preserve">Europe </t>
  </si>
  <si>
    <t>Gulf Cooperation Council</t>
  </si>
  <si>
    <t>Russia and Other Europe</t>
  </si>
  <si>
    <t>Africa</t>
  </si>
  <si>
    <t>Other Asia</t>
  </si>
  <si>
    <t>China</t>
  </si>
  <si>
    <t>ROE</t>
  </si>
  <si>
    <t>Key to regions</t>
  </si>
  <si>
    <t>North America</t>
  </si>
  <si>
    <t>Global and regional production weighted averages in this workbook are derived from the IAI's 2015 Data Surveys</t>
  </si>
  <si>
    <t>The averages included in this workbook include 2015 data and 2010 data for operations that did not report in 2015 but are still in operation</t>
  </si>
  <si>
    <t>IAI 2015 Life Cycle Inventory Summary by Region and Unit Process</t>
  </si>
  <si>
    <t>Summary (per tonne of product)</t>
  </si>
  <si>
    <t>Bauxite Production</t>
  </si>
  <si>
    <t>Alumina Production</t>
  </si>
  <si>
    <t>Paste</t>
  </si>
  <si>
    <t>Anode</t>
  </si>
  <si>
    <t>Electrolysis (S)</t>
  </si>
  <si>
    <t>Electrolysis (P)</t>
  </si>
  <si>
    <t>Reference Flow (t product per t Al ingot)</t>
  </si>
  <si>
    <t>% global production reporting</t>
  </si>
  <si>
    <t>tkm/t product</t>
  </si>
  <si>
    <t>Average conveyor belt transport</t>
  </si>
  <si>
    <t>kg/t product</t>
  </si>
  <si>
    <t>m3/t product</t>
  </si>
  <si>
    <t>m2/t product</t>
  </si>
  <si>
    <t xml:space="preserve">Land use type before </t>
  </si>
  <si>
    <t>Land use type after</t>
  </si>
  <si>
    <t>years/t product</t>
  </si>
  <si>
    <t>kWh/t product</t>
  </si>
  <si>
    <t>g/t product</t>
  </si>
  <si>
    <t>% regional production reporting</t>
  </si>
  <si>
    <t>Refer to Global Data</t>
  </si>
  <si>
    <t>North America (Canada)</t>
  </si>
  <si>
    <t>-</t>
  </si>
  <si>
    <t>Refer to global data</t>
  </si>
  <si>
    <t>Europe</t>
  </si>
  <si>
    <t>Alumina Production (NAM)</t>
  </si>
  <si>
    <t>Alumina production (NAM)</t>
  </si>
  <si>
    <t>Prebake Al production</t>
  </si>
  <si>
    <t>Søderberg Al Production</t>
  </si>
  <si>
    <t>Percentage split:</t>
  </si>
  <si>
    <t xml:space="preserve">* </t>
  </si>
  <si>
    <t>Process data taken from GaBi</t>
  </si>
  <si>
    <t xml:space="preserve">** </t>
  </si>
  <si>
    <t>Global prebake/Søderberg technology ratio (production weighted)</t>
  </si>
  <si>
    <t xml:space="preserve">*** </t>
  </si>
  <si>
    <t>Prebake anode mass balance comprises recycled anode butts from prebake electrolysis process</t>
  </si>
  <si>
    <t>kg Bauxite</t>
  </si>
  <si>
    <t>Bauxite transport (bulk vessel)</t>
  </si>
  <si>
    <t>tkm</t>
  </si>
  <si>
    <t>Calcined lime production *</t>
  </si>
  <si>
    <t>NaOH production *</t>
  </si>
  <si>
    <t>kg Lime</t>
  </si>
  <si>
    <t>kg Alumina</t>
  </si>
  <si>
    <t>kg NaOH (100%)</t>
  </si>
  <si>
    <t>Electricity production</t>
  </si>
  <si>
    <t>Alumina transport (bulk vessel)</t>
  </si>
  <si>
    <t>kWh</t>
  </si>
  <si>
    <t>Cathode carbon production *</t>
  </si>
  <si>
    <t>kg Carbon</t>
  </si>
  <si>
    <t>Aluminium fluoride production *</t>
  </si>
  <si>
    <r>
      <t>kg AlF</t>
    </r>
    <r>
      <rPr>
        <vertAlign val="subscript"/>
        <sz val="10"/>
        <rFont val="Helvetica"/>
      </rPr>
      <t>3</t>
    </r>
  </si>
  <si>
    <t>Petrol coke production *</t>
  </si>
  <si>
    <t>kg Petrol Coke</t>
  </si>
  <si>
    <t>Anode production</t>
  </si>
  <si>
    <t>Aluminium electrolysis (prebake) **</t>
  </si>
  <si>
    <t>Aluminium electrolysis (Søderberg) **</t>
  </si>
  <si>
    <t>kg Anodes</t>
  </si>
  <si>
    <t>kg Aluminium</t>
  </si>
  <si>
    <t>Pitch production *</t>
  </si>
  <si>
    <t>kg Pitch</t>
  </si>
  <si>
    <t>Anode butts ***</t>
  </si>
  <si>
    <t>kg Anode Butts</t>
  </si>
  <si>
    <t>Aluminium ingot casting</t>
  </si>
  <si>
    <t>kg Ingots</t>
  </si>
  <si>
    <t>1 tonne aluminium</t>
  </si>
  <si>
    <t>land use type (% area reported)</t>
  </si>
  <si>
    <t>Energy Survey Reporting</t>
  </si>
  <si>
    <t xml:space="preserve"> Summary by unit process and region (per tonne of Al)</t>
  </si>
  <si>
    <t>nd.</t>
  </si>
  <si>
    <t>Average conveyor transport</t>
  </si>
  <si>
    <t>GLOBAL (GLO)</t>
  </si>
  <si>
    <r>
      <rPr>
        <i/>
        <sz val="10"/>
        <color theme="1"/>
        <rFont val="Helvetica"/>
      </rPr>
      <t>nd</t>
    </r>
    <r>
      <rPr>
        <sz val="10"/>
        <color theme="1"/>
        <rFont val="Helvetica"/>
      </rPr>
      <t xml:space="preserve"> denotes an LCI flow for which insufficient data has been reported, in such cases we recommend use of the global average as a proxy</t>
    </r>
  </si>
  <si>
    <r>
      <t xml:space="preserve">LCI flows in </t>
    </r>
    <r>
      <rPr>
        <sz val="10"/>
        <color rgb="FF0070C0"/>
        <rFont val="Helvetica"/>
      </rPr>
      <t xml:space="preserve">blue </t>
    </r>
    <r>
      <rPr>
        <sz val="10"/>
        <color theme="1"/>
        <rFont val="Helvetica"/>
      </rPr>
      <t>indicate data that has been included from the 2010 inventory - this is a result of 2015 data having not been of suitable quality for inclusion (e.g. low reporting)</t>
    </r>
  </si>
  <si>
    <t>2010 data</t>
  </si>
  <si>
    <t>% regional production</t>
  </si>
  <si>
    <t>Other (57%)</t>
  </si>
  <si>
    <t>Industrial (57%)</t>
  </si>
  <si>
    <t>n.d</t>
  </si>
  <si>
    <t xml:space="preserve">Calculated Emissions </t>
  </si>
  <si>
    <t>Carbon dioxide (fuels)</t>
  </si>
  <si>
    <t>Methane (fuels)</t>
  </si>
  <si>
    <t>Nitrous oxide (fuels)</t>
  </si>
  <si>
    <t>Carbon dioxide (non-fuel)</t>
  </si>
  <si>
    <t>(Based on GHG Protocol Tools - Aluminium Sector GHG Workbook &amp; Stationary Combustion Tool)</t>
  </si>
  <si>
    <t>Users are encouraged to refer to the accompanying report for full details on the LCI</t>
  </si>
  <si>
    <t>http://www.world-aluminium.org/publications/tagged/life%20cycle/</t>
  </si>
  <si>
    <t>Life Cycle Inventory and Environmental Metrics for the Primary Aluminium Industry (2015 Data)</t>
  </si>
  <si>
    <t>Calculated Emissions</t>
  </si>
  <si>
    <t>North America (NAM)</t>
  </si>
  <si>
    <t xml:space="preserve">Alumina production </t>
  </si>
  <si>
    <t>of which CAN</t>
  </si>
  <si>
    <t xml:space="preserve">Alumina Production </t>
  </si>
  <si>
    <t>"Calculated emissions" are based on existing GHG Protocol Tools (Aluminium Sector GHG Workbook &amp; Stationary Combustion Tools) and have been included to inform users especially on the emissions associated with fuel combustion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</si>
</sst>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#,##0.000"/>
    <numFmt numFmtId="166" formatCode="#,##0.00000"/>
    <numFmt numFmtId="167" formatCode="#,##0.0000"/>
    <numFmt numFmtId="168" formatCode="#,##0.000000"/>
    <numFmt numFmtId="169" formatCode="_-* #,##0_-;\-* #,##0_-;_-* &quot;-&quot;??_-;_-@_-"/>
    <numFmt numFmtId="170" formatCode="#,##0.0"/>
    <numFmt numFmtId="171" formatCode="_-* #,##0.00_-;\-* #,##0.00_-;_-* \-??_-;_-@_-"/>
    <numFmt numFmtId="172" formatCode="_(* #,##0.00_);_(* \(#,##0.00\);_(* \-??_);_(@_)"/>
    <numFmt numFmtId="173" formatCode="_-[$€]* #,##0.00_-;\-[$€]* #,##0.00_-;_-[$€]* \-??_-;_-@_-"/>
    <numFmt numFmtId="174" formatCode="_(* #,##0.0_);_(* \(#,##0.0\);_(* &quot;-&quot;??_);_(@_)"/>
    <numFmt numFmtId="175" formatCode="#,##0_)"/>
    <numFmt numFmtId="176" formatCode="###0.00_)"/>
    <numFmt numFmtId="177" formatCode="0.0_W"/>
    <numFmt numFmtId="178" formatCode="_(&quot;$&quot;* #,##0.00_);_(&quot;$&quot;* \(#,##0.00\);_(&quot;$&quot;* &quot;-&quot;??_);_(@_)"/>
    <numFmt numFmtId="179" formatCode="0.0"/>
    <numFmt numFmtId="180" formatCode="0.000000"/>
    <numFmt numFmtId="181" formatCode="0.00000"/>
    <numFmt numFmtId="182" formatCode="#,##0.0000000"/>
    <numFmt numFmtId="183" formatCode="0.0000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Helvetica"/>
    </font>
    <font>
      <sz val="10"/>
      <name val="Arial"/>
      <family val="2"/>
    </font>
    <font>
      <b/>
      <sz val="11"/>
      <name val="Helvetica"/>
    </font>
    <font>
      <i/>
      <sz val="11"/>
      <name val="Helvetica"/>
    </font>
    <font>
      <vertAlign val="superscript"/>
      <sz val="11"/>
      <name val="Helvetica"/>
    </font>
    <font>
      <vertAlign val="subscript"/>
      <sz val="11"/>
      <name val="Helvetica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rgb="FFFF0000"/>
      <name val="Helvetica"/>
    </font>
    <font>
      <i/>
      <sz val="11"/>
      <color theme="0" tint="-0.499984740745262"/>
      <name val="Helvetica"/>
    </font>
    <font>
      <sz val="11"/>
      <color theme="0" tint="-0.499984740745262"/>
      <name val="Helvetica"/>
    </font>
    <font>
      <sz val="11"/>
      <color theme="1"/>
      <name val="Helvetica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</font>
    <font>
      <sz val="10"/>
      <name val="Arial"/>
      <family val="2"/>
      <charset val="1"/>
    </font>
    <font>
      <u/>
      <sz val="7.5"/>
      <color indexed="12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2"/>
      <name val="Helv"/>
    </font>
    <font>
      <b/>
      <sz val="12"/>
      <name val="Helv"/>
    </font>
    <font>
      <sz val="9"/>
      <name val="Helv"/>
    </font>
    <font>
      <vertAlign val="superscript"/>
      <sz val="12"/>
      <name val="Helv"/>
    </font>
    <font>
      <sz val="10"/>
      <name val="Helv"/>
    </font>
    <font>
      <b/>
      <sz val="12"/>
      <name val="Times New Roman"/>
      <family val="1"/>
    </font>
    <font>
      <b/>
      <sz val="9"/>
      <name val="Helv"/>
    </font>
    <font>
      <sz val="8.5"/>
      <name val="Helv"/>
    </font>
    <font>
      <b/>
      <sz val="10"/>
      <name val="Helv"/>
    </font>
    <font>
      <sz val="1"/>
      <name val="Arial"/>
      <family val="2"/>
    </font>
    <font>
      <sz val="8"/>
      <name val="Helv"/>
      <family val="2"/>
    </font>
    <font>
      <b/>
      <sz val="14"/>
      <name val="Helv"/>
    </font>
    <font>
      <sz val="10"/>
      <name val="Arial Unicode MS"/>
      <family val="2"/>
    </font>
    <font>
      <sz val="11"/>
      <color indexed="8"/>
      <name val="Calibri"/>
      <family val="2"/>
      <charset val="1"/>
    </font>
    <font>
      <sz val="11"/>
      <color indexed="63"/>
      <name val="Calibri"/>
      <family val="2"/>
      <charset val="1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Helvetica"/>
    </font>
    <font>
      <b/>
      <sz val="11"/>
      <color theme="0" tint="-0.499984740745262"/>
      <name val="Calibri"/>
      <family val="2"/>
      <scheme val="minor"/>
    </font>
    <font>
      <sz val="10"/>
      <name val="Helvetica"/>
    </font>
    <font>
      <vertAlign val="subscript"/>
      <sz val="10"/>
      <name val="Helvetica"/>
    </font>
    <font>
      <b/>
      <sz val="10"/>
      <name val="Helvetica"/>
    </font>
    <font>
      <sz val="10"/>
      <color theme="1"/>
      <name val="Helvetica"/>
    </font>
    <font>
      <sz val="11"/>
      <color rgb="FF0070C0"/>
      <name val="Helvetica"/>
    </font>
    <font>
      <sz val="11"/>
      <color theme="0" tint="-0.499984740745262"/>
      <name val="Calibri"/>
      <family val="2"/>
      <scheme val="minor"/>
    </font>
    <font>
      <b/>
      <sz val="12"/>
      <name val="Helvetica"/>
    </font>
    <font>
      <i/>
      <sz val="10"/>
      <color theme="1"/>
      <name val="Helvetica"/>
    </font>
    <font>
      <sz val="10"/>
      <color rgb="FF0070C0"/>
      <name val="Helvetica"/>
    </font>
    <font>
      <b/>
      <sz val="10"/>
      <color theme="1"/>
      <name val="Helvetica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31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darkTrellis"/>
    </fill>
    <fill>
      <patternFill patternType="solid">
        <fgColor indexed="22"/>
        <bgColor indexed="55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49" fontId="20" fillId="0" borderId="7" applyNumberFormat="0" applyFont="0" applyFill="0" applyBorder="0" applyProtection="0">
      <alignment horizontal="left" vertical="center" indent="2"/>
    </xf>
    <xf numFmtId="49" fontId="20" fillId="0" borderId="13" applyNumberFormat="0" applyFont="0" applyFill="0" applyBorder="0" applyProtection="0">
      <alignment horizontal="left" vertical="center" indent="5"/>
    </xf>
    <xf numFmtId="4" fontId="21" fillId="0" borderId="10" applyFill="0" applyBorder="0" applyProtection="0">
      <alignment horizontal="right" vertical="center"/>
    </xf>
    <xf numFmtId="0" fontId="22" fillId="0" borderId="0">
      <alignment horizontal="center" vertical="center" wrapText="1"/>
    </xf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1" fontId="34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4" fillId="0" borderId="0" applyFill="0" applyBorder="0" applyAlignment="0" applyProtection="0"/>
    <xf numFmtId="171" fontId="34" fillId="0" borderId="0" applyFill="0" applyBorder="0" applyAlignment="0" applyProtection="0"/>
    <xf numFmtId="171" fontId="34" fillId="0" borderId="0" applyFill="0" applyBorder="0" applyAlignment="0" applyProtection="0"/>
    <xf numFmtId="171" fontId="34" fillId="0" borderId="0" applyFill="0" applyBorder="0" applyAlignment="0" applyProtection="0"/>
    <xf numFmtId="171" fontId="34" fillId="0" borderId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23" fillId="0" borderId="0">
      <alignment horizontal="left" vertical="center" wrapText="1"/>
    </xf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3" fontId="24" fillId="0" borderId="14" applyAlignment="0">
      <alignment horizontal="right" vertical="center"/>
    </xf>
    <xf numFmtId="175" fontId="24" fillId="0" borderId="14">
      <alignment horizontal="right" vertical="center"/>
    </xf>
    <xf numFmtId="49" fontId="25" fillId="0" borderId="14">
      <alignment horizontal="left" vertical="center"/>
    </xf>
    <xf numFmtId="176" fontId="26" fillId="0" borderId="14" applyNumberFormat="0" applyFill="0">
      <alignment horizontal="right"/>
    </xf>
    <xf numFmtId="177" fontId="26" fillId="0" borderId="14">
      <alignment horizontal="righ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0" fontId="36" fillId="3" borderId="15" applyNumberFormat="0" applyAlignment="0" applyProtection="0"/>
    <xf numFmtId="0" fontId="18" fillId="0" borderId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>
      <alignment horizontal="left"/>
    </xf>
    <xf numFmtId="0" fontId="28" fillId="0" borderId="16">
      <alignment horizontal="right" vertical="center"/>
    </xf>
    <xf numFmtId="0" fontId="29" fillId="0" borderId="14">
      <alignment horizontal="left" vertical="center"/>
    </xf>
    <xf numFmtId="0" fontId="26" fillId="0" borderId="14">
      <alignment horizontal="left" vertical="center"/>
    </xf>
    <xf numFmtId="0" fontId="30" fillId="0" borderId="14">
      <alignment horizontal="left"/>
    </xf>
    <xf numFmtId="0" fontId="30" fillId="4" borderId="0">
      <alignment horizontal="centerContinuous" wrapText="1"/>
    </xf>
    <xf numFmtId="49" fontId="30" fillId="4" borderId="5">
      <alignment horizontal="left" vertical="center"/>
    </xf>
    <xf numFmtId="0" fontId="30" fillId="4" borderId="0">
      <alignment horizontal="centerContinuous" vertical="center" wrapText="1"/>
    </xf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78" fontId="31" fillId="0" borderId="0" applyFont="0" applyFill="0" applyBorder="0" applyAlignment="0" applyProtection="0"/>
    <xf numFmtId="0" fontId="35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 applyFill="0" applyBorder="0" applyAlignment="0" applyProtection="0"/>
    <xf numFmtId="0" fontId="3" fillId="0" borderId="0" applyFill="0" applyBorder="0" applyAlignment="0" applyProtection="0"/>
    <xf numFmtId="0" fontId="35" fillId="0" borderId="0"/>
    <xf numFmtId="0" fontId="35" fillId="0" borderId="0"/>
    <xf numFmtId="0" fontId="35" fillId="0" borderId="0"/>
    <xf numFmtId="4" fontId="20" fillId="0" borderId="7" applyFill="0" applyBorder="0" applyProtection="0">
      <alignment horizontal="right" vertical="center"/>
    </xf>
    <xf numFmtId="49" fontId="21" fillId="0" borderId="7" applyNumberFormat="0" applyFill="0" applyBorder="0" applyProtection="0">
      <alignment horizontal="left" vertical="center"/>
    </xf>
    <xf numFmtId="0" fontId="20" fillId="0" borderId="7" applyNumberFormat="0" applyFill="0" applyAlignment="0" applyProtection="0"/>
    <xf numFmtId="0" fontId="32" fillId="5" borderId="0" applyNumberFormat="0" applyFont="0" applyBorder="0" applyAlignment="0" applyProtection="0"/>
    <xf numFmtId="0" fontId="3" fillId="6" borderId="17" applyNumberFormat="0" applyAlignment="0" applyProtection="0"/>
    <xf numFmtId="0" fontId="3" fillId="6" borderId="17" applyNumberFormat="0" applyAlignment="0" applyProtection="0"/>
    <xf numFmtId="0" fontId="3" fillId="6" borderId="17" applyNumberFormat="0" applyAlignment="0" applyProtection="0"/>
    <xf numFmtId="0" fontId="3" fillId="6" borderId="17" applyNumberFormat="0" applyAlignment="0" applyProtection="0"/>
    <xf numFmtId="167" fontId="20" fillId="7" borderId="7" applyNumberFormat="0" applyFont="0" applyBorder="0" applyAlignment="0" applyProtection="0">
      <alignment horizontal="right" vertical="center"/>
    </xf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4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4" fillId="0" borderId="0" applyFill="0" applyBorder="0" applyAlignment="0" applyProtection="0"/>
    <xf numFmtId="3" fontId="24" fillId="0" borderId="0">
      <alignment horizontal="left" vertical="center"/>
    </xf>
    <xf numFmtId="0" fontId="22" fillId="0" borderId="0">
      <alignment horizontal="left" vertical="center"/>
    </xf>
    <xf numFmtId="0" fontId="32" fillId="0" borderId="0">
      <alignment horizontal="right"/>
    </xf>
    <xf numFmtId="49" fontId="32" fillId="0" borderId="0">
      <alignment horizontal="center"/>
    </xf>
    <xf numFmtId="0" fontId="25" fillId="0" borderId="0">
      <alignment horizontal="right"/>
    </xf>
    <xf numFmtId="0" fontId="32" fillId="0" borderId="0">
      <alignment horizontal="left"/>
    </xf>
    <xf numFmtId="0" fontId="20" fillId="0" borderId="0"/>
    <xf numFmtId="49" fontId="24" fillId="0" borderId="0">
      <alignment horizontal="left" vertical="center"/>
    </xf>
    <xf numFmtId="49" fontId="25" fillId="0" borderId="14">
      <alignment horizontal="left" vertical="center"/>
    </xf>
    <xf numFmtId="49" fontId="22" fillId="0" borderId="14" applyFill="0">
      <alignment horizontal="left" vertical="center"/>
    </xf>
    <xf numFmtId="49" fontId="25" fillId="0" borderId="14">
      <alignment horizontal="left"/>
    </xf>
    <xf numFmtId="176" fontId="24" fillId="0" borderId="0" applyNumberFormat="0">
      <alignment horizontal="right"/>
    </xf>
    <xf numFmtId="0" fontId="28" fillId="8" borderId="0">
      <alignment horizontal="centerContinuous" vertical="center" wrapText="1"/>
    </xf>
    <xf numFmtId="0" fontId="28" fillId="0" borderId="18">
      <alignment horizontal="left" vertical="center"/>
    </xf>
    <xf numFmtId="0" fontId="33" fillId="0" borderId="0">
      <alignment horizontal="left" vertical="top"/>
    </xf>
    <xf numFmtId="0" fontId="30" fillId="0" borderId="0">
      <alignment horizontal="left"/>
    </xf>
    <xf numFmtId="0" fontId="23" fillId="0" borderId="0">
      <alignment horizontal="left"/>
    </xf>
    <xf numFmtId="0" fontId="26" fillId="0" borderId="0">
      <alignment horizontal="left"/>
    </xf>
    <xf numFmtId="0" fontId="33" fillId="0" borderId="0">
      <alignment horizontal="left" vertical="top"/>
    </xf>
    <xf numFmtId="0" fontId="23" fillId="0" borderId="0">
      <alignment horizontal="left"/>
    </xf>
    <xf numFmtId="0" fontId="26" fillId="0" borderId="0">
      <alignment horizontal="left"/>
    </xf>
    <xf numFmtId="49" fontId="24" fillId="0" borderId="14">
      <alignment horizontal="left"/>
    </xf>
    <xf numFmtId="0" fontId="28" fillId="0" borderId="16">
      <alignment horizontal="left"/>
    </xf>
    <xf numFmtId="0" fontId="30" fillId="0" borderId="0">
      <alignment horizontal="left" vertical="center"/>
    </xf>
    <xf numFmtId="49" fontId="32" fillId="0" borderId="14">
      <alignment horizontal="left"/>
    </xf>
    <xf numFmtId="0" fontId="20" fillId="0" borderId="0"/>
    <xf numFmtId="0" fontId="52" fillId="0" borderId="0" applyNumberFormat="0" applyFill="0" applyBorder="0" applyAlignment="0" applyProtection="0"/>
  </cellStyleXfs>
  <cellXfs count="372">
    <xf numFmtId="0" fontId="0" fillId="0" borderId="0" xfId="0"/>
    <xf numFmtId="9" fontId="2" fillId="0" borderId="3" xfId="0" applyNumberFormat="1" applyFont="1" applyBorder="1" applyAlignment="1">
      <alignment horizontal="center"/>
    </xf>
    <xf numFmtId="9" fontId="2" fillId="0" borderId="6" xfId="0" applyNumberFormat="1" applyFont="1" applyBorder="1" applyAlignment="1">
      <alignment horizontal="center"/>
    </xf>
    <xf numFmtId="0" fontId="4" fillId="0" borderId="2" xfId="2" applyFont="1" applyBorder="1" applyAlignment="1">
      <alignment horizont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/>
    </xf>
    <xf numFmtId="0" fontId="5" fillId="0" borderId="8" xfId="0" applyFont="1" applyBorder="1" applyAlignment="1">
      <alignment horizontal="right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/>
    </xf>
    <xf numFmtId="164" fontId="5" fillId="0" borderId="10" xfId="2" applyNumberFormat="1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0" xfId="3" applyFont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0" fontId="2" fillId="0" borderId="0" xfId="3" applyFont="1" applyFill="1" applyAlignment="1">
      <alignment horizontal="center"/>
    </xf>
    <xf numFmtId="167" fontId="2" fillId="0" borderId="9" xfId="0" applyNumberFormat="1" applyFont="1" applyBorder="1" applyAlignment="1">
      <alignment horizontal="center"/>
    </xf>
    <xf numFmtId="165" fontId="2" fillId="0" borderId="9" xfId="0" applyNumberFormat="1" applyFont="1" applyFill="1" applyBorder="1" applyAlignment="1">
      <alignment horizontal="center"/>
    </xf>
    <xf numFmtId="11" fontId="2" fillId="0" borderId="9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168" fontId="2" fillId="0" borderId="9" xfId="0" applyNumberFormat="1" applyFont="1" applyBorder="1" applyAlignment="1">
      <alignment horizontal="center"/>
    </xf>
    <xf numFmtId="0" fontId="4" fillId="2" borderId="7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4" xfId="0" applyFont="1" applyFill="1" applyBorder="1"/>
    <xf numFmtId="0" fontId="2" fillId="2" borderId="6" xfId="0" applyFont="1" applyFill="1" applyBorder="1" applyAlignment="1">
      <alignment horizontal="right"/>
    </xf>
    <xf numFmtId="170" fontId="2" fillId="0" borderId="9" xfId="0" applyNumberFormat="1" applyFont="1" applyBorder="1" applyAlignment="1">
      <alignment horizontal="center"/>
    </xf>
    <xf numFmtId="1" fontId="5" fillId="0" borderId="10" xfId="2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/>
    </xf>
    <xf numFmtId="170" fontId="2" fillId="0" borderId="9" xfId="0" applyNumberFormat="1" applyFont="1" applyFill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169" fontId="2" fillId="0" borderId="0" xfId="0" applyNumberFormat="1" applyFont="1"/>
    <xf numFmtId="169" fontId="13" fillId="0" borderId="7" xfId="1" applyNumberFormat="1" applyFont="1" applyBorder="1"/>
    <xf numFmtId="169" fontId="13" fillId="0" borderId="10" xfId="1" applyNumberFormat="1" applyFont="1" applyBorder="1"/>
    <xf numFmtId="0" fontId="10" fillId="0" borderId="0" xfId="0" applyFont="1" applyBorder="1"/>
    <xf numFmtId="0" fontId="9" fillId="0" borderId="0" xfId="0" applyFont="1" applyBorder="1"/>
    <xf numFmtId="166" fontId="10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7" fontId="10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1" fontId="5" fillId="0" borderId="5" xfId="2" applyNumberFormat="1" applyFont="1" applyBorder="1" applyAlignment="1">
      <alignment horizontal="center" vertical="center" wrapText="1"/>
    </xf>
    <xf numFmtId="170" fontId="2" fillId="0" borderId="0" xfId="0" applyNumberFormat="1" applyFont="1" applyBorder="1" applyAlignment="1">
      <alignment horizontal="center"/>
    </xf>
    <xf numFmtId="169" fontId="13" fillId="0" borderId="1" xfId="1" applyNumberFormat="1" applyFont="1" applyBorder="1"/>
    <xf numFmtId="169" fontId="13" fillId="0" borderId="4" xfId="1" applyNumberFormat="1" applyFont="1" applyBorder="1"/>
    <xf numFmtId="4" fontId="2" fillId="0" borderId="0" xfId="0" applyNumberFormat="1" applyFont="1" applyFill="1" applyBorder="1" applyAlignment="1">
      <alignment horizontal="center"/>
    </xf>
    <xf numFmtId="0" fontId="5" fillId="0" borderId="8" xfId="2" applyFont="1" applyBorder="1" applyAlignment="1">
      <alignment horizontal="center" vertical="center" wrapText="1"/>
    </xf>
    <xf numFmtId="9" fontId="2" fillId="0" borderId="0" xfId="4" applyFont="1" applyBorder="1" applyAlignment="1">
      <alignment horizontal="center"/>
    </xf>
    <xf numFmtId="0" fontId="5" fillId="0" borderId="0" xfId="3" applyFont="1" applyAlignment="1">
      <alignment horizontal="right"/>
    </xf>
    <xf numFmtId="0" fontId="4" fillId="0" borderId="1" xfId="2" applyFont="1" applyBorder="1" applyAlignment="1">
      <alignment vertical="center"/>
    </xf>
    <xf numFmtId="9" fontId="2" fillId="0" borderId="11" xfId="4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4" fillId="0" borderId="0" xfId="3" applyFont="1" applyAlignment="1">
      <alignment horizontal="left"/>
    </xf>
    <xf numFmtId="3" fontId="13" fillId="0" borderId="10" xfId="0" applyNumberFormat="1" applyFont="1" applyBorder="1" applyAlignment="1">
      <alignment horizontal="center"/>
    </xf>
    <xf numFmtId="11" fontId="13" fillId="0" borderId="9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9" fontId="13" fillId="0" borderId="0" xfId="4" applyFont="1" applyBorder="1" applyAlignment="1">
      <alignment horizontal="center"/>
    </xf>
    <xf numFmtId="9" fontId="2" fillId="0" borderId="4" xfId="4" applyFont="1" applyBorder="1" applyAlignment="1">
      <alignment horizontal="center"/>
    </xf>
    <xf numFmtId="9" fontId="2" fillId="0" borderId="5" xfId="4" applyFont="1" applyBorder="1" applyAlignment="1">
      <alignment horizontal="center"/>
    </xf>
    <xf numFmtId="0" fontId="0" fillId="0" borderId="19" xfId="0" applyBorder="1"/>
    <xf numFmtId="0" fontId="3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/>
    <xf numFmtId="0" fontId="4" fillId="0" borderId="0" xfId="2" applyFont="1" applyBorder="1" applyAlignment="1">
      <alignment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 wrapText="1"/>
    </xf>
    <xf numFmtId="0" fontId="2" fillId="0" borderId="0" xfId="0" applyFont="1"/>
    <xf numFmtId="0" fontId="2" fillId="0" borderId="5" xfId="0" applyFont="1" applyBorder="1"/>
    <xf numFmtId="0" fontId="4" fillId="0" borderId="0" xfId="0" applyFont="1"/>
    <xf numFmtId="3" fontId="2" fillId="0" borderId="0" xfId="0" applyNumberFormat="1" applyFont="1" applyAlignment="1">
      <alignment horizontal="right"/>
    </xf>
    <xf numFmtId="4" fontId="2" fillId="0" borderId="9" xfId="0" applyNumberFormat="1" applyFont="1" applyBorder="1" applyAlignment="1">
      <alignment horizontal="center"/>
    </xf>
    <xf numFmtId="0" fontId="2" fillId="0" borderId="0" xfId="0" applyFont="1" applyFill="1"/>
    <xf numFmtId="0" fontId="2" fillId="0" borderId="0" xfId="3" applyFont="1" applyAlignment="1">
      <alignment horizontal="right"/>
    </xf>
    <xf numFmtId="3" fontId="2" fillId="0" borderId="0" xfId="3" applyNumberFormat="1" applyFont="1" applyAlignment="1">
      <alignment horizontal="center"/>
    </xf>
    <xf numFmtId="0" fontId="5" fillId="0" borderId="19" xfId="2" applyFont="1" applyBorder="1" applyAlignment="1">
      <alignment horizontal="center" vertical="center" wrapText="1"/>
    </xf>
    <xf numFmtId="0" fontId="0" fillId="0" borderId="0" xfId="0" applyAlignment="1"/>
    <xf numFmtId="2" fontId="2" fillId="0" borderId="9" xfId="0" applyNumberFormat="1" applyFont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0" fillId="0" borderId="9" xfId="0" applyNumberFormat="1" applyBorder="1"/>
    <xf numFmtId="2" fontId="5" fillId="0" borderId="9" xfId="2" applyNumberFormat="1" applyFont="1" applyBorder="1" applyAlignment="1">
      <alignment horizontal="center" vertical="center" wrapText="1"/>
    </xf>
    <xf numFmtId="2" fontId="0" fillId="0" borderId="11" xfId="0" applyNumberFormat="1" applyBorder="1"/>
    <xf numFmtId="2" fontId="2" fillId="0" borderId="19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0" fillId="0" borderId="0" xfId="0" applyNumberFormat="1" applyBorder="1"/>
    <xf numFmtId="2" fontId="5" fillId="0" borderId="19" xfId="2" applyNumberFormat="1" applyFont="1" applyFill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vertical="top" wrapText="1"/>
    </xf>
    <xf numFmtId="2" fontId="0" fillId="0" borderId="11" xfId="0" applyNumberFormat="1" applyBorder="1" applyAlignment="1">
      <alignment vertical="top" wrapText="1"/>
    </xf>
    <xf numFmtId="2" fontId="0" fillId="0" borderId="0" xfId="0" applyNumberFormat="1" applyBorder="1" applyAlignment="1"/>
    <xf numFmtId="2" fontId="2" fillId="0" borderId="9" xfId="2" applyNumberFormat="1" applyFont="1" applyBorder="1" applyAlignment="1">
      <alignment horizontal="center" vertical="center" wrapText="1"/>
    </xf>
    <xf numFmtId="2" fontId="0" fillId="0" borderId="0" xfId="0" applyNumberFormat="1" applyFont="1" applyBorder="1"/>
    <xf numFmtId="2" fontId="2" fillId="0" borderId="9" xfId="2" applyNumberFormat="1" applyFont="1" applyFill="1" applyBorder="1" applyAlignment="1">
      <alignment horizontal="center" vertical="center" wrapText="1"/>
    </xf>
    <xf numFmtId="2" fontId="0" fillId="0" borderId="0" xfId="0" applyNumberFormat="1" applyFont="1" applyBorder="1" applyAlignment="1"/>
    <xf numFmtId="2" fontId="2" fillId="0" borderId="9" xfId="2" applyNumberFormat="1" applyFont="1" applyFill="1" applyBorder="1" applyAlignment="1">
      <alignment horizontal="center" vertical="center"/>
    </xf>
    <xf numFmtId="179" fontId="5" fillId="0" borderId="10" xfId="2" applyNumberFormat="1" applyFont="1" applyBorder="1" applyAlignment="1">
      <alignment horizontal="center" vertical="center" wrapText="1"/>
    </xf>
    <xf numFmtId="179" fontId="5" fillId="0" borderId="9" xfId="2" applyNumberFormat="1" applyFont="1" applyBorder="1" applyAlignment="1">
      <alignment horizontal="center" vertical="center" wrapText="1"/>
    </xf>
    <xf numFmtId="179" fontId="5" fillId="0" borderId="8" xfId="2" applyNumberFormat="1" applyFont="1" applyBorder="1" applyAlignment="1">
      <alignment horizontal="center" vertical="center" wrapText="1"/>
    </xf>
    <xf numFmtId="179" fontId="5" fillId="0" borderId="9" xfId="2" applyNumberFormat="1" applyFont="1" applyFill="1" applyBorder="1" applyAlignment="1">
      <alignment horizontal="center" vertical="center" wrapText="1"/>
    </xf>
    <xf numFmtId="179" fontId="0" fillId="0" borderId="11" xfId="0" applyNumberFormat="1" applyBorder="1"/>
    <xf numFmtId="1" fontId="5" fillId="0" borderId="9" xfId="2" applyNumberFormat="1" applyFont="1" applyFill="1" applyBorder="1" applyAlignment="1">
      <alignment horizontal="center" vertical="center" wrapText="1"/>
    </xf>
    <xf numFmtId="1" fontId="0" fillId="0" borderId="11" xfId="0" applyNumberFormat="1" applyBorder="1"/>
    <xf numFmtId="1" fontId="5" fillId="0" borderId="9" xfId="2" applyNumberFormat="1" applyFont="1" applyBorder="1" applyAlignment="1">
      <alignment horizontal="center" vertical="center" wrapText="1"/>
    </xf>
    <xf numFmtId="179" fontId="2" fillId="0" borderId="9" xfId="2" applyNumberFormat="1" applyFont="1" applyBorder="1" applyAlignment="1">
      <alignment horizontal="center" vertical="center" wrapText="1"/>
    </xf>
    <xf numFmtId="179" fontId="0" fillId="0" borderId="0" xfId="0" applyNumberFormat="1" applyFont="1" applyBorder="1"/>
    <xf numFmtId="179" fontId="2" fillId="0" borderId="9" xfId="0" applyNumberFormat="1" applyFont="1" applyBorder="1" applyAlignment="1">
      <alignment horizontal="center"/>
    </xf>
    <xf numFmtId="179" fontId="0" fillId="0" borderId="0" xfId="0" applyNumberFormat="1" applyBorder="1"/>
    <xf numFmtId="1" fontId="2" fillId="0" borderId="9" xfId="2" applyNumberFormat="1" applyFont="1" applyBorder="1" applyAlignment="1">
      <alignment horizontal="center" vertical="center" wrapText="1"/>
    </xf>
    <xf numFmtId="1" fontId="0" fillId="0" borderId="0" xfId="0" applyNumberFormat="1" applyFont="1" applyBorder="1"/>
    <xf numFmtId="1" fontId="2" fillId="0" borderId="9" xfId="0" applyNumberFormat="1" applyFont="1" applyBorder="1" applyAlignment="1">
      <alignment horizontal="center"/>
    </xf>
    <xf numFmtId="1" fontId="2" fillId="0" borderId="9" xfId="2" applyNumberFormat="1" applyFont="1" applyFill="1" applyBorder="1" applyAlignment="1">
      <alignment horizontal="center" vertical="center" wrapText="1"/>
    </xf>
    <xf numFmtId="1" fontId="0" fillId="0" borderId="0" xfId="0" applyNumberFormat="1" applyBorder="1"/>
    <xf numFmtId="1" fontId="2" fillId="0" borderId="8" xfId="2" applyNumberFormat="1" applyFont="1" applyFill="1" applyBorder="1" applyAlignment="1">
      <alignment horizontal="center" vertical="center" wrapText="1"/>
    </xf>
    <xf numFmtId="164" fontId="0" fillId="0" borderId="11" xfId="0" applyNumberFormat="1" applyBorder="1"/>
    <xf numFmtId="180" fontId="2" fillId="0" borderId="9" xfId="0" applyNumberFormat="1" applyFont="1" applyBorder="1" applyAlignment="1">
      <alignment horizontal="center"/>
    </xf>
    <xf numFmtId="180" fontId="0" fillId="0" borderId="11" xfId="0" applyNumberFormat="1" applyBorder="1"/>
    <xf numFmtId="164" fontId="2" fillId="0" borderId="9" xfId="2" applyNumberFormat="1" applyFont="1" applyFill="1" applyBorder="1" applyAlignment="1">
      <alignment horizontal="center" vertical="center" wrapText="1"/>
    </xf>
    <xf numFmtId="0" fontId="5" fillId="0" borderId="0" xfId="3" applyFont="1" applyAlignment="1">
      <alignment horizontal="center"/>
    </xf>
    <xf numFmtId="4" fontId="5" fillId="0" borderId="9" xfId="0" applyNumberFormat="1" applyFont="1" applyBorder="1" applyAlignment="1">
      <alignment horizontal="center"/>
    </xf>
    <xf numFmtId="9" fontId="5" fillId="0" borderId="0" xfId="4" applyFont="1" applyBorder="1" applyAlignment="1">
      <alignment horizontal="center"/>
    </xf>
    <xf numFmtId="170" fontId="5" fillId="0" borderId="9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38" fillId="0" borderId="0" xfId="0" applyFont="1"/>
    <xf numFmtId="0" fontId="0" fillId="9" borderId="0" xfId="0" applyFill="1"/>
    <xf numFmtId="0" fontId="2" fillId="0" borderId="0" xfId="3" applyFont="1" applyAlignment="1">
      <alignment horizontal="center" wrapText="1"/>
    </xf>
    <xf numFmtId="179" fontId="2" fillId="0" borderId="8" xfId="2" applyNumberFormat="1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1" fontId="5" fillId="0" borderId="8" xfId="2" applyNumberFormat="1" applyFont="1" applyBorder="1" applyAlignment="1">
      <alignment horizontal="center" vertical="center" wrapText="1"/>
    </xf>
    <xf numFmtId="1" fontId="5" fillId="0" borderId="8" xfId="2" applyNumberFormat="1" applyFont="1" applyFill="1" applyBorder="1" applyAlignment="1">
      <alignment horizontal="center" vertical="center" wrapText="1"/>
    </xf>
    <xf numFmtId="1" fontId="5" fillId="0" borderId="9" xfId="4" applyNumberFormat="1" applyFont="1" applyBorder="1" applyAlignment="1">
      <alignment horizontal="center" vertical="center" wrapText="1"/>
    </xf>
    <xf numFmtId="3" fontId="5" fillId="0" borderId="9" xfId="2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1" fontId="13" fillId="0" borderId="8" xfId="2" applyNumberFormat="1" applyFont="1" applyFill="1" applyBorder="1" applyAlignment="1">
      <alignment horizontal="center" vertical="center" wrapText="1"/>
    </xf>
    <xf numFmtId="2" fontId="2" fillId="0" borderId="8" xfId="2" applyNumberFormat="1" applyFont="1" applyFill="1" applyBorder="1" applyAlignment="1">
      <alignment horizontal="center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/>
    </xf>
    <xf numFmtId="164" fontId="2" fillId="0" borderId="8" xfId="2" applyNumberFormat="1" applyFont="1" applyFill="1" applyBorder="1" applyAlignment="1">
      <alignment horizontal="center" vertical="center" wrapText="1"/>
    </xf>
    <xf numFmtId="0" fontId="40" fillId="0" borderId="8" xfId="0" applyFont="1" applyBorder="1" applyAlignment="1">
      <alignment horizontal="center"/>
    </xf>
    <xf numFmtId="0" fontId="11" fillId="0" borderId="8" xfId="2" applyFont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3" fontId="4" fillId="0" borderId="0" xfId="0" applyNumberFormat="1" applyFont="1" applyAlignment="1">
      <alignment horizontal="center"/>
    </xf>
    <xf numFmtId="0" fontId="2" fillId="2" borderId="5" xfId="0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0" fontId="4" fillId="0" borderId="7" xfId="2" applyFont="1" applyBorder="1" applyAlignment="1">
      <alignment horizontal="center"/>
    </xf>
    <xf numFmtId="0" fontId="2" fillId="0" borderId="0" xfId="0" applyFont="1" applyAlignment="1">
      <alignment horizontal="right"/>
    </xf>
    <xf numFmtId="9" fontId="2" fillId="0" borderId="9" xfId="4" applyFont="1" applyBorder="1" applyAlignment="1">
      <alignment horizontal="center"/>
    </xf>
    <xf numFmtId="0" fontId="13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170" fontId="13" fillId="0" borderId="9" xfId="0" applyNumberFormat="1" applyFont="1" applyBorder="1" applyAlignment="1">
      <alignment horizontal="center"/>
    </xf>
    <xf numFmtId="9" fontId="13" fillId="0" borderId="9" xfId="4" applyFont="1" applyBorder="1" applyAlignment="1">
      <alignment horizontal="center"/>
    </xf>
    <xf numFmtId="0" fontId="9" fillId="0" borderId="0" xfId="0" applyFont="1"/>
    <xf numFmtId="170" fontId="10" fillId="0" borderId="9" xfId="0" applyNumberFormat="1" applyFont="1" applyBorder="1" applyAlignment="1">
      <alignment horizontal="center"/>
    </xf>
    <xf numFmtId="9" fontId="10" fillId="0" borderId="0" xfId="4" applyFont="1" applyBorder="1" applyAlignment="1">
      <alignment horizontal="center"/>
    </xf>
    <xf numFmtId="182" fontId="2" fillId="0" borderId="9" xfId="0" applyNumberFormat="1" applyFont="1" applyBorder="1" applyAlignment="1">
      <alignment horizontal="center"/>
    </xf>
    <xf numFmtId="166" fontId="2" fillId="0" borderId="9" xfId="0" applyNumberFormat="1" applyFont="1" applyBorder="1" applyAlignment="1">
      <alignment horizontal="center"/>
    </xf>
    <xf numFmtId="4" fontId="13" fillId="0" borderId="9" xfId="0" applyNumberFormat="1" applyFont="1" applyBorder="1" applyAlignment="1">
      <alignment horizontal="center"/>
    </xf>
    <xf numFmtId="9" fontId="5" fillId="0" borderId="9" xfId="4" applyFont="1" applyBorder="1" applyAlignment="1">
      <alignment horizontal="center"/>
    </xf>
    <xf numFmtId="9" fontId="2" fillId="0" borderId="0" xfId="4" applyFont="1" applyFill="1" applyBorder="1" applyAlignment="1">
      <alignment horizontal="center"/>
    </xf>
    <xf numFmtId="9" fontId="2" fillId="0" borderId="10" xfId="4" applyFont="1" applyBorder="1" applyAlignment="1">
      <alignment horizontal="center"/>
    </xf>
    <xf numFmtId="165" fontId="13" fillId="0" borderId="9" xfId="0" applyNumberFormat="1" applyFont="1" applyBorder="1" applyAlignment="1">
      <alignment horizontal="center"/>
    </xf>
    <xf numFmtId="166" fontId="5" fillId="0" borderId="9" xfId="0" applyNumberFormat="1" applyFont="1" applyBorder="1" applyAlignment="1">
      <alignment horizontal="center"/>
    </xf>
    <xf numFmtId="3" fontId="10" fillId="0" borderId="0" xfId="0" applyNumberFormat="1" applyFont="1" applyBorder="1"/>
    <xf numFmtId="170" fontId="0" fillId="0" borderId="0" xfId="0" applyNumberFormat="1"/>
    <xf numFmtId="4" fontId="0" fillId="0" borderId="0" xfId="0" applyNumberFormat="1"/>
    <xf numFmtId="170" fontId="2" fillId="0" borderId="10" xfId="0" applyNumberFormat="1" applyFont="1" applyBorder="1" applyAlignment="1">
      <alignment horizontal="center"/>
    </xf>
    <xf numFmtId="179" fontId="5" fillId="0" borderId="10" xfId="2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169" fontId="13" fillId="0" borderId="7" xfId="1" applyNumberFormat="1" applyFont="1" applyBorder="1" applyAlignment="1">
      <alignment horizontal="center"/>
    </xf>
    <xf numFmtId="169" fontId="13" fillId="0" borderId="10" xfId="1" applyNumberFormat="1" applyFont="1" applyBorder="1" applyAlignment="1">
      <alignment horizontal="center"/>
    </xf>
    <xf numFmtId="169" fontId="13" fillId="0" borderId="10" xfId="1" applyNumberFormat="1" applyFont="1" applyFill="1" applyBorder="1"/>
    <xf numFmtId="183" fontId="2" fillId="0" borderId="9" xfId="2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right"/>
    </xf>
    <xf numFmtId="0" fontId="41" fillId="0" borderId="0" xfId="0" applyFont="1"/>
    <xf numFmtId="0" fontId="41" fillId="0" borderId="0" xfId="0" applyFont="1" applyFill="1" applyAlignment="1">
      <alignment horizontal="center" vertical="center"/>
    </xf>
    <xf numFmtId="0" fontId="41" fillId="0" borderId="23" xfId="0" applyFont="1" applyFill="1" applyBorder="1" applyAlignment="1">
      <alignment horizontal="center" vertical="center"/>
    </xf>
    <xf numFmtId="0" fontId="41" fillId="0" borderId="24" xfId="0" applyFont="1" applyFill="1" applyBorder="1" applyAlignment="1">
      <alignment horizontal="center" vertical="center"/>
    </xf>
    <xf numFmtId="0" fontId="41" fillId="0" borderId="25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/>
    </xf>
    <xf numFmtId="0" fontId="41" fillId="0" borderId="27" xfId="0" applyFont="1" applyBorder="1"/>
    <xf numFmtId="0" fontId="41" fillId="0" borderId="25" xfId="0" applyFont="1" applyBorder="1"/>
    <xf numFmtId="3" fontId="41" fillId="10" borderId="20" xfId="0" applyNumberFormat="1" applyFont="1" applyFill="1" applyBorder="1" applyAlignment="1"/>
    <xf numFmtId="3" fontId="41" fillId="10" borderId="22" xfId="0" applyNumberFormat="1" applyFont="1" applyFill="1" applyBorder="1" applyAlignment="1"/>
    <xf numFmtId="0" fontId="41" fillId="0" borderId="0" xfId="0" applyFont="1" applyBorder="1"/>
    <xf numFmtId="0" fontId="41" fillId="0" borderId="28" xfId="0" applyFont="1" applyFill="1" applyBorder="1" applyAlignment="1">
      <alignment horizontal="center" vertical="center"/>
    </xf>
    <xf numFmtId="0" fontId="41" fillId="0" borderId="29" xfId="0" applyFont="1" applyFill="1" applyBorder="1" applyAlignment="1">
      <alignment horizontal="center" vertical="center"/>
    </xf>
    <xf numFmtId="0" fontId="41" fillId="0" borderId="29" xfId="0" applyFont="1" applyBorder="1"/>
    <xf numFmtId="0" fontId="41" fillId="0" borderId="26" xfId="0" applyFont="1" applyBorder="1"/>
    <xf numFmtId="0" fontId="41" fillId="0" borderId="0" xfId="0" applyFont="1" applyFill="1" applyBorder="1" applyAlignment="1">
      <alignment horizontal="center" vertical="center"/>
    </xf>
    <xf numFmtId="0" fontId="41" fillId="0" borderId="30" xfId="0" applyFont="1" applyBorder="1"/>
    <xf numFmtId="0" fontId="41" fillId="0" borderId="31" xfId="0" applyFont="1" applyBorder="1"/>
    <xf numFmtId="0" fontId="41" fillId="0" borderId="24" xfId="0" applyFont="1" applyBorder="1"/>
    <xf numFmtId="3" fontId="41" fillId="0" borderId="0" xfId="0" applyNumberFormat="1" applyFont="1" applyFill="1" applyBorder="1" applyAlignment="1">
      <alignment horizontal="center"/>
    </xf>
    <xf numFmtId="3" fontId="41" fillId="0" borderId="0" xfId="0" applyNumberFormat="1" applyFont="1" applyBorder="1" applyAlignment="1"/>
    <xf numFmtId="0" fontId="41" fillId="0" borderId="0" xfId="0" applyFont="1" applyBorder="1" applyAlignment="1">
      <alignment horizontal="center"/>
    </xf>
    <xf numFmtId="0" fontId="41" fillId="0" borderId="28" xfId="0" applyFont="1" applyBorder="1"/>
    <xf numFmtId="9" fontId="43" fillId="0" borderId="22" xfId="0" applyNumberFormat="1" applyFont="1" applyFill="1" applyBorder="1" applyAlignment="1">
      <alignment horizontal="center" vertical="center"/>
    </xf>
    <xf numFmtId="9" fontId="43" fillId="0" borderId="20" xfId="0" applyNumberFormat="1" applyFont="1" applyFill="1" applyBorder="1" applyAlignment="1">
      <alignment horizontal="center" vertical="center"/>
    </xf>
    <xf numFmtId="1" fontId="13" fillId="0" borderId="9" xfId="2" applyNumberFormat="1" applyFont="1" applyFill="1" applyBorder="1" applyAlignment="1">
      <alignment horizontal="center" vertical="center" wrapText="1"/>
    </xf>
    <xf numFmtId="179" fontId="2" fillId="0" borderId="9" xfId="2" applyNumberFormat="1" applyFont="1" applyFill="1" applyBorder="1" applyAlignment="1">
      <alignment horizontal="center" vertical="center" wrapText="1"/>
    </xf>
    <xf numFmtId="179" fontId="2" fillId="0" borderId="9" xfId="2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/>
    </xf>
    <xf numFmtId="179" fontId="0" fillId="0" borderId="9" xfId="0" applyNumberFormat="1" applyBorder="1"/>
    <xf numFmtId="164" fontId="2" fillId="0" borderId="9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vertical="top" wrapText="1"/>
    </xf>
    <xf numFmtId="0" fontId="50" fillId="0" borderId="7" xfId="0" applyFont="1" applyBorder="1" applyAlignment="1">
      <alignment horizontal="center" wrapText="1"/>
    </xf>
    <xf numFmtId="0" fontId="50" fillId="0" borderId="7" xfId="0" applyFont="1" applyBorder="1" applyAlignment="1">
      <alignment horizontal="center"/>
    </xf>
    <xf numFmtId="0" fontId="50" fillId="0" borderId="0" xfId="0" applyFont="1"/>
    <xf numFmtId="0" fontId="44" fillId="0" borderId="0" xfId="0" quotePrefix="1" applyFont="1"/>
    <xf numFmtId="0" fontId="44" fillId="0" borderId="0" xfId="0" applyFont="1"/>
    <xf numFmtId="0" fontId="43" fillId="0" borderId="0" xfId="0" applyFont="1"/>
    <xf numFmtId="164" fontId="5" fillId="0" borderId="9" xfId="2" applyNumberFormat="1" applyFont="1" applyFill="1" applyBorder="1" applyAlignment="1">
      <alignment horizontal="center" vertical="center" wrapText="1"/>
    </xf>
    <xf numFmtId="2" fontId="5" fillId="0" borderId="0" xfId="4" applyNumberFormat="1" applyFont="1" applyBorder="1" applyAlignment="1">
      <alignment horizontal="center"/>
    </xf>
    <xf numFmtId="2" fontId="5" fillId="0" borderId="9" xfId="2" applyNumberFormat="1" applyFont="1" applyFill="1" applyBorder="1" applyAlignment="1">
      <alignment horizontal="center" vertical="center" wrapText="1"/>
    </xf>
    <xf numFmtId="181" fontId="2" fillId="0" borderId="9" xfId="2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5" fillId="0" borderId="8" xfId="4" applyNumberFormat="1" applyFont="1" applyBorder="1" applyAlignment="1">
      <alignment horizontal="center" vertical="center"/>
    </xf>
    <xf numFmtId="9" fontId="11" fillId="0" borderId="8" xfId="4" applyFont="1" applyBorder="1" applyAlignment="1">
      <alignment horizontal="center" vertical="center"/>
    </xf>
    <xf numFmtId="0" fontId="46" fillId="0" borderId="0" xfId="0" applyFont="1"/>
    <xf numFmtId="0" fontId="46" fillId="0" borderId="11" xfId="0" applyFont="1" applyBorder="1"/>
    <xf numFmtId="9" fontId="11" fillId="0" borderId="9" xfId="4" applyFont="1" applyFill="1" applyBorder="1" applyAlignment="1">
      <alignment horizontal="center" vertical="center" wrapText="1"/>
    </xf>
    <xf numFmtId="0" fontId="46" fillId="0" borderId="9" xfId="0" applyFont="1" applyBorder="1"/>
    <xf numFmtId="0" fontId="11" fillId="0" borderId="9" xfId="2" applyFont="1" applyBorder="1" applyAlignment="1">
      <alignment horizontal="center" vertical="center" wrapText="1"/>
    </xf>
    <xf numFmtId="9" fontId="11" fillId="0" borderId="9" xfId="4" applyFont="1" applyBorder="1" applyAlignment="1">
      <alignment horizontal="center" vertical="center" wrapText="1"/>
    </xf>
    <xf numFmtId="0" fontId="40" fillId="0" borderId="0" xfId="0" applyFont="1" applyAlignment="1">
      <alignment horizontal="center"/>
    </xf>
    <xf numFmtId="0" fontId="11" fillId="0" borderId="0" xfId="0" applyFont="1" applyBorder="1" applyAlignment="1">
      <alignment horizontal="right"/>
    </xf>
    <xf numFmtId="2" fontId="45" fillId="0" borderId="9" xfId="0" applyNumberFormat="1" applyFont="1" applyBorder="1" applyAlignment="1">
      <alignment horizontal="center"/>
    </xf>
    <xf numFmtId="164" fontId="45" fillId="0" borderId="9" xfId="0" applyNumberFormat="1" applyFont="1" applyBorder="1" applyAlignment="1">
      <alignment horizontal="center"/>
    </xf>
    <xf numFmtId="0" fontId="0" fillId="0" borderId="0" xfId="0"/>
    <xf numFmtId="0" fontId="4" fillId="0" borderId="0" xfId="2" applyFont="1" applyBorder="1" applyAlignment="1">
      <alignment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right"/>
    </xf>
    <xf numFmtId="0" fontId="2" fillId="0" borderId="0" xfId="0" applyFont="1" applyFill="1"/>
    <xf numFmtId="164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164" fontId="2" fillId="0" borderId="6" xfId="0" applyNumberFormat="1" applyFont="1" applyBorder="1" applyAlignment="1">
      <alignment horizontal="center"/>
    </xf>
    <xf numFmtId="0" fontId="2" fillId="0" borderId="0" xfId="3" applyFont="1" applyAlignment="1">
      <alignment horizontal="right"/>
    </xf>
    <xf numFmtId="3" fontId="2" fillId="0" borderId="0" xfId="3" applyNumberFormat="1" applyFont="1" applyAlignment="1">
      <alignment horizontal="center"/>
    </xf>
    <xf numFmtId="179" fontId="2" fillId="0" borderId="9" xfId="2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/>
    </xf>
    <xf numFmtId="2" fontId="45" fillId="0" borderId="9" xfId="2" applyNumberFormat="1" applyFont="1" applyFill="1" applyBorder="1" applyAlignment="1">
      <alignment horizontal="center" vertical="center" wrapText="1"/>
    </xf>
    <xf numFmtId="164" fontId="45" fillId="0" borderId="9" xfId="2" applyNumberFormat="1" applyFont="1" applyFill="1" applyBorder="1" applyAlignment="1">
      <alignment horizontal="center" vertical="center" wrapText="1"/>
    </xf>
    <xf numFmtId="0" fontId="51" fillId="9" borderId="0" xfId="0" applyFont="1" applyFill="1"/>
    <xf numFmtId="183" fontId="2" fillId="0" borderId="9" xfId="2" applyNumberFormat="1" applyFont="1" applyBorder="1" applyAlignment="1">
      <alignment horizontal="center" vertical="center" wrapText="1"/>
    </xf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center"/>
    </xf>
    <xf numFmtId="0" fontId="2" fillId="0" borderId="0" xfId="85" applyFont="1" applyFill="1" applyAlignment="1">
      <alignment horizontal="right"/>
    </xf>
    <xf numFmtId="0" fontId="5" fillId="0" borderId="0" xfId="3" applyFont="1" applyFill="1" applyBorder="1" applyAlignment="1">
      <alignment horizontal="center"/>
    </xf>
    <xf numFmtId="1" fontId="2" fillId="0" borderId="35" xfId="2" applyNumberFormat="1" applyFont="1" applyFill="1" applyBorder="1" applyAlignment="1">
      <alignment horizontal="center" vertical="center" wrapText="1"/>
    </xf>
    <xf numFmtId="0" fontId="2" fillId="0" borderId="37" xfId="3" applyFont="1" applyBorder="1" applyAlignment="1">
      <alignment horizontal="right"/>
    </xf>
    <xf numFmtId="0" fontId="2" fillId="0" borderId="37" xfId="3" applyFont="1" applyBorder="1" applyAlignment="1">
      <alignment horizontal="center"/>
    </xf>
    <xf numFmtId="2" fontId="2" fillId="0" borderId="35" xfId="0" applyNumberFormat="1" applyFont="1" applyBorder="1" applyAlignment="1">
      <alignment horizontal="center"/>
    </xf>
    <xf numFmtId="2" fontId="0" fillId="0" borderId="36" xfId="0" applyNumberFormat="1" applyBorder="1"/>
    <xf numFmtId="1" fontId="2" fillId="0" borderId="35" xfId="2" applyNumberFormat="1" applyFont="1" applyBorder="1" applyAlignment="1">
      <alignment horizontal="center" vertical="center" wrapText="1"/>
    </xf>
    <xf numFmtId="179" fontId="2" fillId="0" borderId="35" xfId="2" applyNumberFormat="1" applyFont="1" applyFill="1" applyBorder="1" applyAlignment="1">
      <alignment horizontal="center" vertical="center" wrapText="1"/>
    </xf>
    <xf numFmtId="1" fontId="2" fillId="0" borderId="34" xfId="2" applyNumberFormat="1" applyFont="1" applyBorder="1" applyAlignment="1">
      <alignment horizontal="center" vertical="center" wrapText="1"/>
    </xf>
    <xf numFmtId="2" fontId="0" fillId="0" borderId="37" xfId="0" applyNumberFormat="1" applyFont="1" applyBorder="1"/>
    <xf numFmtId="2" fontId="0" fillId="0" borderId="37" xfId="0" applyNumberFormat="1" applyBorder="1"/>
    <xf numFmtId="2" fontId="2" fillId="0" borderId="35" xfId="2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0" xfId="85" applyFont="1" applyFill="1" applyBorder="1" applyAlignment="1">
      <alignment horizontal="right"/>
    </xf>
    <xf numFmtId="168" fontId="2" fillId="0" borderId="0" xfId="0" applyNumberFormat="1" applyFont="1" applyBorder="1" applyAlignment="1">
      <alignment horizontal="center"/>
    </xf>
    <xf numFmtId="167" fontId="10" fillId="0" borderId="32" xfId="0" applyNumberFormat="1" applyFont="1" applyBorder="1" applyAlignment="1">
      <alignment horizontal="center"/>
    </xf>
    <xf numFmtId="166" fontId="10" fillId="0" borderId="8" xfId="0" applyNumberFormat="1" applyFont="1" applyBorder="1" applyAlignment="1">
      <alignment horizontal="center"/>
    </xf>
    <xf numFmtId="4" fontId="10" fillId="0" borderId="8" xfId="0" applyNumberFormat="1" applyFont="1" applyBorder="1" applyAlignment="1">
      <alignment horizontal="center"/>
    </xf>
    <xf numFmtId="0" fontId="2" fillId="0" borderId="34" xfId="0" applyFont="1" applyBorder="1"/>
    <xf numFmtId="166" fontId="10" fillId="0" borderId="33" xfId="0" applyNumberFormat="1" applyFont="1" applyBorder="1" applyAlignment="1">
      <alignment horizontal="center"/>
    </xf>
    <xf numFmtId="167" fontId="2" fillId="0" borderId="35" xfId="0" applyNumberFormat="1" applyFont="1" applyBorder="1" applyAlignment="1">
      <alignment horizontal="center"/>
    </xf>
    <xf numFmtId="4" fontId="10" fillId="0" borderId="3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7" fontId="2" fillId="0" borderId="8" xfId="0" applyNumberFormat="1" applyFont="1" applyBorder="1" applyAlignment="1">
      <alignment horizontal="center"/>
    </xf>
    <xf numFmtId="167" fontId="2" fillId="0" borderId="34" xfId="0" applyNumberFormat="1" applyFont="1" applyBorder="1" applyAlignment="1">
      <alignment horizontal="center"/>
    </xf>
    <xf numFmtId="166" fontId="10" fillId="0" borderId="32" xfId="0" applyNumberFormat="1" applyFont="1" applyBorder="1" applyAlignment="1">
      <alignment horizontal="center"/>
    </xf>
    <xf numFmtId="165" fontId="10" fillId="0" borderId="33" xfId="0" applyNumberFormat="1" applyFont="1" applyBorder="1" applyAlignment="1">
      <alignment horizontal="center"/>
    </xf>
    <xf numFmtId="4" fontId="10" fillId="0" borderId="33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167" fontId="10" fillId="0" borderId="33" xfId="0" applyNumberFormat="1" applyFont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168" fontId="10" fillId="0" borderId="9" xfId="0" applyNumberFormat="1" applyFont="1" applyBorder="1" applyAlignment="1">
      <alignment horizontal="center"/>
    </xf>
    <xf numFmtId="3" fontId="10" fillId="0" borderId="9" xfId="0" applyNumberFormat="1" applyFont="1" applyBorder="1" applyAlignment="1">
      <alignment horizontal="center"/>
    </xf>
    <xf numFmtId="4" fontId="10" fillId="0" borderId="9" xfId="0" applyNumberFormat="1" applyFont="1" applyBorder="1" applyAlignment="1">
      <alignment horizontal="center"/>
    </xf>
    <xf numFmtId="0" fontId="2" fillId="0" borderId="35" xfId="0" applyFont="1" applyBorder="1"/>
    <xf numFmtId="165" fontId="2" fillId="0" borderId="35" xfId="0" applyNumberFormat="1" applyFont="1" applyBorder="1" applyAlignment="1">
      <alignment horizontal="center"/>
    </xf>
    <xf numFmtId="183" fontId="2" fillId="0" borderId="9" xfId="0" applyNumberFormat="1" applyFont="1" applyBorder="1" applyAlignment="1">
      <alignment horizontal="center"/>
    </xf>
    <xf numFmtId="183" fontId="2" fillId="0" borderId="35" xfId="0" applyNumberFormat="1" applyFont="1" applyBorder="1" applyAlignment="1">
      <alignment horizontal="center"/>
    </xf>
    <xf numFmtId="3" fontId="13" fillId="0" borderId="33" xfId="0" applyNumberFormat="1" applyFont="1" applyBorder="1" applyAlignment="1">
      <alignment horizontal="center"/>
    </xf>
    <xf numFmtId="0" fontId="13" fillId="0" borderId="35" xfId="0" applyFont="1" applyBorder="1"/>
    <xf numFmtId="165" fontId="13" fillId="0" borderId="35" xfId="0" applyNumberFormat="1" applyFont="1" applyBorder="1" applyAlignment="1">
      <alignment horizontal="center"/>
    </xf>
    <xf numFmtId="164" fontId="13" fillId="0" borderId="35" xfId="0" applyNumberFormat="1" applyFont="1" applyBorder="1" applyAlignment="1">
      <alignment horizontal="center"/>
    </xf>
    <xf numFmtId="166" fontId="13" fillId="0" borderId="33" xfId="0" applyNumberFormat="1" applyFont="1" applyBorder="1" applyAlignment="1">
      <alignment horizontal="center"/>
    </xf>
    <xf numFmtId="165" fontId="13" fillId="0" borderId="33" xfId="0" applyNumberFormat="1" applyFont="1" applyBorder="1" applyAlignment="1">
      <alignment horizontal="center"/>
    </xf>
    <xf numFmtId="167" fontId="13" fillId="0" borderId="33" xfId="0" applyNumberFormat="1" applyFont="1" applyBorder="1" applyAlignment="1">
      <alignment horizontal="center"/>
    </xf>
    <xf numFmtId="4" fontId="13" fillId="0" borderId="33" xfId="0" applyNumberFormat="1" applyFont="1" applyBorder="1" applyAlignment="1">
      <alignment horizontal="center"/>
    </xf>
    <xf numFmtId="168" fontId="13" fillId="0" borderId="9" xfId="0" applyNumberFormat="1" applyFont="1" applyBorder="1" applyAlignment="1">
      <alignment horizontal="center"/>
    </xf>
    <xf numFmtId="183" fontId="13" fillId="0" borderId="9" xfId="0" applyNumberFormat="1" applyFont="1" applyBorder="1" applyAlignment="1">
      <alignment horizontal="center"/>
    </xf>
    <xf numFmtId="183" fontId="13" fillId="0" borderId="35" xfId="0" applyNumberFormat="1" applyFont="1" applyBorder="1" applyAlignment="1">
      <alignment horizontal="center"/>
    </xf>
    <xf numFmtId="2" fontId="39" fillId="0" borderId="9" xfId="2" applyNumberFormat="1" applyFont="1" applyFill="1" applyBorder="1" applyAlignment="1">
      <alignment horizontal="center" vertical="center" wrapText="1"/>
    </xf>
    <xf numFmtId="1" fontId="2" fillId="0" borderId="0" xfId="2" applyNumberFormat="1" applyFont="1" applyFill="1" applyBorder="1" applyAlignment="1">
      <alignment horizontal="center" vertical="center" wrapText="1"/>
    </xf>
    <xf numFmtId="0" fontId="52" fillId="0" borderId="0" xfId="162"/>
    <xf numFmtId="170" fontId="2" fillId="0" borderId="9" xfId="0" applyNumberFormat="1" applyFont="1" applyBorder="1" applyAlignment="1">
      <alignment horizontal="center"/>
    </xf>
    <xf numFmtId="3" fontId="13" fillId="0" borderId="9" xfId="0" applyNumberFormat="1" applyFont="1" applyFill="1" applyBorder="1" applyAlignment="1">
      <alignment horizontal="center"/>
    </xf>
    <xf numFmtId="183" fontId="2" fillId="0" borderId="9" xfId="0" applyNumberFormat="1" applyFont="1" applyFill="1" applyBorder="1" applyAlignment="1">
      <alignment horizontal="center"/>
    </xf>
    <xf numFmtId="183" fontId="2" fillId="0" borderId="35" xfId="0" applyNumberFormat="1" applyFont="1" applyFill="1" applyBorder="1" applyAlignment="1">
      <alignment horizontal="center"/>
    </xf>
    <xf numFmtId="3" fontId="2" fillId="0" borderId="33" xfId="0" applyNumberFormat="1" applyFont="1" applyFill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2" fontId="5" fillId="0" borderId="9" xfId="2" applyNumberFormat="1" applyFont="1" applyFill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/>
    </xf>
    <xf numFmtId="179" fontId="5" fillId="0" borderId="9" xfId="0" applyNumberFormat="1" applyFont="1" applyBorder="1" applyAlignment="1">
      <alignment horizontal="center"/>
    </xf>
    <xf numFmtId="2" fontId="5" fillId="0" borderId="35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79" fontId="5" fillId="0" borderId="35" xfId="2" applyNumberFormat="1" applyFont="1" applyFill="1" applyBorder="1" applyAlignment="1">
      <alignment horizontal="center" vertical="center" wrapText="1"/>
    </xf>
    <xf numFmtId="2" fontId="5" fillId="0" borderId="35" xfId="2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169" fontId="0" fillId="0" borderId="0" xfId="0" applyNumberFormat="1"/>
    <xf numFmtId="2" fontId="5" fillId="0" borderId="10" xfId="2" applyNumberFormat="1" applyFont="1" applyFill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center"/>
    </xf>
    <xf numFmtId="0" fontId="41" fillId="0" borderId="20" xfId="0" applyFont="1" applyFill="1" applyBorder="1" applyAlignment="1">
      <alignment horizontal="center" vertical="center"/>
    </xf>
    <xf numFmtId="0" fontId="41" fillId="0" borderId="21" xfId="0" applyFont="1" applyFill="1" applyBorder="1" applyAlignment="1">
      <alignment horizontal="center" vertical="center"/>
    </xf>
    <xf numFmtId="0" fontId="41" fillId="0" borderId="22" xfId="0" applyFont="1" applyFill="1" applyBorder="1" applyAlignment="1">
      <alignment horizontal="center" vertical="center"/>
    </xf>
    <xf numFmtId="3" fontId="44" fillId="10" borderId="20" xfId="0" applyNumberFormat="1" applyFont="1" applyFill="1" applyBorder="1" applyAlignment="1">
      <alignment horizontal="center"/>
    </xf>
    <xf numFmtId="3" fontId="44" fillId="0" borderId="22" xfId="0" applyNumberFormat="1" applyFont="1" applyBorder="1" applyAlignment="1"/>
    <xf numFmtId="0" fontId="41" fillId="0" borderId="20" xfId="0" applyFont="1" applyBorder="1" applyAlignment="1">
      <alignment horizontal="center"/>
    </xf>
    <xf numFmtId="0" fontId="41" fillId="0" borderId="22" xfId="0" applyFont="1" applyBorder="1" applyAlignment="1">
      <alignment horizontal="center"/>
    </xf>
    <xf numFmtId="3" fontId="41" fillId="10" borderId="20" xfId="0" applyNumberFormat="1" applyFont="1" applyFill="1" applyBorder="1" applyAlignment="1">
      <alignment horizontal="center"/>
    </xf>
    <xf numFmtId="3" fontId="41" fillId="0" borderId="22" xfId="0" applyNumberFormat="1" applyFont="1" applyBorder="1" applyAlignment="1"/>
    <xf numFmtId="3" fontId="41" fillId="10" borderId="22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/>
    </xf>
    <xf numFmtId="3" fontId="41" fillId="0" borderId="0" xfId="0" applyNumberFormat="1" applyFont="1" applyFill="1" applyBorder="1" applyAlignment="1">
      <alignment horizontal="center"/>
    </xf>
    <xf numFmtId="3" fontId="41" fillId="0" borderId="0" xfId="0" applyNumberFormat="1" applyFont="1" applyFill="1" applyBorder="1" applyAlignment="1"/>
    <xf numFmtId="0" fontId="41" fillId="0" borderId="0" xfId="0" applyFont="1" applyFill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7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/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left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38" xfId="2" applyFont="1" applyFill="1" applyBorder="1" applyAlignment="1">
      <alignment horizontal="center" vertical="center" wrapText="1"/>
    </xf>
    <xf numFmtId="0" fontId="4" fillId="2" borderId="39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 wrapText="1"/>
    </xf>
    <xf numFmtId="179" fontId="2" fillId="0" borderId="9" xfId="2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170" fontId="2" fillId="0" borderId="9" xfId="0" applyNumberFormat="1" applyFont="1" applyBorder="1" applyAlignment="1">
      <alignment horizontal="center"/>
    </xf>
    <xf numFmtId="170" fontId="2" fillId="0" borderId="9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</cellXfs>
  <cellStyles count="163">
    <cellStyle name="2x indented GHG Textfiels" xfId="5" xr:uid="{00000000-0005-0000-0000-000000000000}"/>
    <cellStyle name="5x indented GHG Textfiels" xfId="6" xr:uid="{00000000-0005-0000-0000-000001000000}"/>
    <cellStyle name="Bold GHG Numbers (0.00)" xfId="7" xr:uid="{00000000-0005-0000-0000-000002000000}"/>
    <cellStyle name="Column heading" xfId="8" xr:uid="{00000000-0005-0000-0000-000003000000}"/>
    <cellStyle name="Comma" xfId="1" builtinId="3"/>
    <cellStyle name="Comma 2" xfId="9" xr:uid="{00000000-0005-0000-0000-000005000000}"/>
    <cellStyle name="Comma 2 2" xfId="10" xr:uid="{00000000-0005-0000-0000-000006000000}"/>
    <cellStyle name="Comma 3" xfId="11" xr:uid="{00000000-0005-0000-0000-000007000000}"/>
    <cellStyle name="Comma 3 2" xfId="12" xr:uid="{00000000-0005-0000-0000-000008000000}"/>
    <cellStyle name="Comma 3 3" xfId="13" xr:uid="{00000000-0005-0000-0000-000009000000}"/>
    <cellStyle name="Comma 4" xfId="14" xr:uid="{00000000-0005-0000-0000-00000A000000}"/>
    <cellStyle name="Comma 4 2" xfId="15" xr:uid="{00000000-0005-0000-0000-00000B000000}"/>
    <cellStyle name="Comma 4 3" xfId="16" xr:uid="{00000000-0005-0000-0000-00000C000000}"/>
    <cellStyle name="Comma 5" xfId="17" xr:uid="{00000000-0005-0000-0000-00000D000000}"/>
    <cellStyle name="Comma 6" xfId="18" xr:uid="{00000000-0005-0000-0000-00000E000000}"/>
    <cellStyle name="Comma 8" xfId="19" xr:uid="{00000000-0005-0000-0000-00000F000000}"/>
    <cellStyle name="Comma 9" xfId="20" xr:uid="{00000000-0005-0000-0000-000010000000}"/>
    <cellStyle name="Comma0" xfId="21" xr:uid="{00000000-0005-0000-0000-000011000000}"/>
    <cellStyle name="Comma0 2" xfId="22" xr:uid="{00000000-0005-0000-0000-000012000000}"/>
    <cellStyle name="Corner heading" xfId="23" xr:uid="{00000000-0005-0000-0000-000013000000}"/>
    <cellStyle name="Currency0" xfId="24" xr:uid="{00000000-0005-0000-0000-000014000000}"/>
    <cellStyle name="Currency0 2" xfId="25" xr:uid="{00000000-0005-0000-0000-000015000000}"/>
    <cellStyle name="Data" xfId="26" xr:uid="{00000000-0005-0000-0000-000016000000}"/>
    <cellStyle name="Data no deci" xfId="27" xr:uid="{00000000-0005-0000-0000-000017000000}"/>
    <cellStyle name="Data Superscript" xfId="28" xr:uid="{00000000-0005-0000-0000-000018000000}"/>
    <cellStyle name="Data_1-1A-Regular" xfId="29" xr:uid="{00000000-0005-0000-0000-000019000000}"/>
    <cellStyle name="Data-one deci" xfId="30" xr:uid="{00000000-0005-0000-0000-00001A000000}"/>
    <cellStyle name="Date" xfId="31" xr:uid="{00000000-0005-0000-0000-00001B000000}"/>
    <cellStyle name="Date 2" xfId="32" xr:uid="{00000000-0005-0000-0000-00001C000000}"/>
    <cellStyle name="Euro" xfId="33" xr:uid="{00000000-0005-0000-0000-00001D000000}"/>
    <cellStyle name="Euro 2" xfId="34" xr:uid="{00000000-0005-0000-0000-00001E000000}"/>
    <cellStyle name="Excel Built-in Input" xfId="35" xr:uid="{00000000-0005-0000-0000-00001F000000}"/>
    <cellStyle name="Excel Built-in Normal" xfId="36" xr:uid="{00000000-0005-0000-0000-000020000000}"/>
    <cellStyle name="Fixed" xfId="37" xr:uid="{00000000-0005-0000-0000-000021000000}"/>
    <cellStyle name="Fixed 2" xfId="38" xr:uid="{00000000-0005-0000-0000-000022000000}"/>
    <cellStyle name="Headline" xfId="39" xr:uid="{00000000-0005-0000-0000-000023000000}"/>
    <cellStyle name="Hed Side" xfId="40" xr:uid="{00000000-0005-0000-0000-000024000000}"/>
    <cellStyle name="Hed Side bold" xfId="41" xr:uid="{00000000-0005-0000-0000-000025000000}"/>
    <cellStyle name="Hed Side Indent" xfId="42" xr:uid="{00000000-0005-0000-0000-000026000000}"/>
    <cellStyle name="Hed Side Regular" xfId="43" xr:uid="{00000000-0005-0000-0000-000027000000}"/>
    <cellStyle name="Hed Side_1-1A-Regular" xfId="44" xr:uid="{00000000-0005-0000-0000-000028000000}"/>
    <cellStyle name="Hed Top" xfId="45" xr:uid="{00000000-0005-0000-0000-000029000000}"/>
    <cellStyle name="Hed Top - SECTION" xfId="46" xr:uid="{00000000-0005-0000-0000-00002A000000}"/>
    <cellStyle name="Hed Top_3-new4" xfId="47" xr:uid="{00000000-0005-0000-0000-00002B000000}"/>
    <cellStyle name="Hyperlink" xfId="162" builtinId="8"/>
    <cellStyle name="Hyperlink 2" xfId="48" xr:uid="{00000000-0005-0000-0000-00002D000000}"/>
    <cellStyle name="Hyperlink 3" xfId="49" xr:uid="{00000000-0005-0000-0000-00002E000000}"/>
    <cellStyle name="Hyperlink 4" xfId="50" xr:uid="{00000000-0005-0000-0000-00002F000000}"/>
    <cellStyle name="Hyperlink 4 2" xfId="51" xr:uid="{00000000-0005-0000-0000-000030000000}"/>
    <cellStyle name="Hyperlink 4 2 2" xfId="52" xr:uid="{00000000-0005-0000-0000-000031000000}"/>
    <cellStyle name="Hyperlink 4 3" xfId="53" xr:uid="{00000000-0005-0000-0000-000032000000}"/>
    <cellStyle name="Hyperlink 4 4" xfId="54" xr:uid="{00000000-0005-0000-0000-000033000000}"/>
    <cellStyle name="Hyperlink 4 4 2" xfId="55" xr:uid="{00000000-0005-0000-0000-000034000000}"/>
    <cellStyle name="Milliers [0]_Annex_comb_guideline_version4-2" xfId="56" xr:uid="{00000000-0005-0000-0000-000035000000}"/>
    <cellStyle name="Milliers_Annex_comb_guideline_version4-2" xfId="57" xr:uid="{00000000-0005-0000-0000-000036000000}"/>
    <cellStyle name="Monétaire [0]_Annex comb guideline 4-7" xfId="58" xr:uid="{00000000-0005-0000-0000-000037000000}"/>
    <cellStyle name="Monétaire_Annex_comb_guideline_version4-2" xfId="59" xr:uid="{00000000-0005-0000-0000-000038000000}"/>
    <cellStyle name="Normal" xfId="0" builtinId="0"/>
    <cellStyle name="Normal 12" xfId="60" xr:uid="{00000000-0005-0000-0000-00003A000000}"/>
    <cellStyle name="Normal 2" xfId="2" xr:uid="{00000000-0005-0000-0000-00003B000000}"/>
    <cellStyle name="Normal 2 10" xfId="61" xr:uid="{00000000-0005-0000-0000-00003C000000}"/>
    <cellStyle name="Normal 2 11" xfId="62" xr:uid="{00000000-0005-0000-0000-00003D000000}"/>
    <cellStyle name="Normal 2 12" xfId="63" xr:uid="{00000000-0005-0000-0000-00003E000000}"/>
    <cellStyle name="Normal 2 2" xfId="64" xr:uid="{00000000-0005-0000-0000-00003F000000}"/>
    <cellStyle name="Normal 2 2 2" xfId="65" xr:uid="{00000000-0005-0000-0000-000040000000}"/>
    <cellStyle name="Normal 2 2 3" xfId="66" xr:uid="{00000000-0005-0000-0000-000041000000}"/>
    <cellStyle name="Normal 2 3" xfId="67" xr:uid="{00000000-0005-0000-0000-000042000000}"/>
    <cellStyle name="Normal 2 3 2" xfId="68" xr:uid="{00000000-0005-0000-0000-000043000000}"/>
    <cellStyle name="Normal 2 3 3" xfId="69" xr:uid="{00000000-0005-0000-0000-000044000000}"/>
    <cellStyle name="Normal 2 4" xfId="70" xr:uid="{00000000-0005-0000-0000-000045000000}"/>
    <cellStyle name="Normal 2 4 2" xfId="71" xr:uid="{00000000-0005-0000-0000-000046000000}"/>
    <cellStyle name="Normal 2 4 3" xfId="72" xr:uid="{00000000-0005-0000-0000-000047000000}"/>
    <cellStyle name="Normal 2 5" xfId="73" xr:uid="{00000000-0005-0000-0000-000048000000}"/>
    <cellStyle name="Normal 2 5 2" xfId="74" xr:uid="{00000000-0005-0000-0000-000049000000}"/>
    <cellStyle name="Normal 2 5 3" xfId="75" xr:uid="{00000000-0005-0000-0000-00004A000000}"/>
    <cellStyle name="Normal 2 6" xfId="76" xr:uid="{00000000-0005-0000-0000-00004B000000}"/>
    <cellStyle name="Normal 2 6 2" xfId="77" xr:uid="{00000000-0005-0000-0000-00004C000000}"/>
    <cellStyle name="Normal 2 6 3" xfId="78" xr:uid="{00000000-0005-0000-0000-00004D000000}"/>
    <cellStyle name="Normal 2 7" xfId="79" xr:uid="{00000000-0005-0000-0000-00004E000000}"/>
    <cellStyle name="Normal 2 7 2" xfId="80" xr:uid="{00000000-0005-0000-0000-00004F000000}"/>
    <cellStyle name="Normal 2 7 3" xfId="81" xr:uid="{00000000-0005-0000-0000-000050000000}"/>
    <cellStyle name="Normal 2 8" xfId="82" xr:uid="{00000000-0005-0000-0000-000051000000}"/>
    <cellStyle name="Normal 2 8 2" xfId="83" xr:uid="{00000000-0005-0000-0000-000052000000}"/>
    <cellStyle name="Normal 2 9" xfId="84" xr:uid="{00000000-0005-0000-0000-000053000000}"/>
    <cellStyle name="Normal 3" xfId="85" xr:uid="{00000000-0005-0000-0000-000054000000}"/>
    <cellStyle name="Normal 3 2" xfId="3" xr:uid="{00000000-0005-0000-0000-000055000000}"/>
    <cellStyle name="Normal 3 2 2" xfId="86" xr:uid="{00000000-0005-0000-0000-000056000000}"/>
    <cellStyle name="Normal 3 2 2 2" xfId="87" xr:uid="{00000000-0005-0000-0000-000057000000}"/>
    <cellStyle name="Normal 3 3" xfId="88" xr:uid="{00000000-0005-0000-0000-000058000000}"/>
    <cellStyle name="Normal 3 3 2" xfId="89" xr:uid="{00000000-0005-0000-0000-000059000000}"/>
    <cellStyle name="Normal 3 4" xfId="90" xr:uid="{00000000-0005-0000-0000-00005A000000}"/>
    <cellStyle name="Normal 3 4 2" xfId="91" xr:uid="{00000000-0005-0000-0000-00005B000000}"/>
    <cellStyle name="Normal 3 5" xfId="92" xr:uid="{00000000-0005-0000-0000-00005C000000}"/>
    <cellStyle name="Normal 4" xfId="93" xr:uid="{00000000-0005-0000-0000-00005D000000}"/>
    <cellStyle name="Normal 4 10" xfId="94" xr:uid="{00000000-0005-0000-0000-00005E000000}"/>
    <cellStyle name="Normal 4 11" xfId="95" xr:uid="{00000000-0005-0000-0000-00005F000000}"/>
    <cellStyle name="Normal 4 12" xfId="96" xr:uid="{00000000-0005-0000-0000-000060000000}"/>
    <cellStyle name="Normal 4 2" xfId="97" xr:uid="{00000000-0005-0000-0000-000061000000}"/>
    <cellStyle name="Normal 4 3" xfId="98" xr:uid="{00000000-0005-0000-0000-000062000000}"/>
    <cellStyle name="Normal 4 4" xfId="99" xr:uid="{00000000-0005-0000-0000-000063000000}"/>
    <cellStyle name="Normal 4 5" xfId="100" xr:uid="{00000000-0005-0000-0000-000064000000}"/>
    <cellStyle name="Normal 4 6" xfId="101" xr:uid="{00000000-0005-0000-0000-000065000000}"/>
    <cellStyle name="Normal 4 7" xfId="102" xr:uid="{00000000-0005-0000-0000-000066000000}"/>
    <cellStyle name="Normal 4 8" xfId="103" xr:uid="{00000000-0005-0000-0000-000067000000}"/>
    <cellStyle name="Normal 4 9" xfId="104" xr:uid="{00000000-0005-0000-0000-000068000000}"/>
    <cellStyle name="Normal 5" xfId="105" xr:uid="{00000000-0005-0000-0000-000069000000}"/>
    <cellStyle name="Normal 5 2" xfId="106" xr:uid="{00000000-0005-0000-0000-00006A000000}"/>
    <cellStyle name="Normal 5 3" xfId="107" xr:uid="{00000000-0005-0000-0000-00006B000000}"/>
    <cellStyle name="Normal 8" xfId="108" xr:uid="{00000000-0005-0000-0000-00006C000000}"/>
    <cellStyle name="Normal 9" xfId="109" xr:uid="{00000000-0005-0000-0000-00006D000000}"/>
    <cellStyle name="Normal GHG Numbers (0.00)" xfId="110" xr:uid="{00000000-0005-0000-0000-00006E000000}"/>
    <cellStyle name="Normal GHG Textfiels Bold" xfId="111" xr:uid="{00000000-0005-0000-0000-00006F000000}"/>
    <cellStyle name="Normal GHG whole table" xfId="112" xr:uid="{00000000-0005-0000-0000-000070000000}"/>
    <cellStyle name="Normal GHG-Shade" xfId="113" xr:uid="{00000000-0005-0000-0000-000071000000}"/>
    <cellStyle name="Note 2" xfId="114" xr:uid="{00000000-0005-0000-0000-000072000000}"/>
    <cellStyle name="Note 2 2" xfId="115" xr:uid="{00000000-0005-0000-0000-000073000000}"/>
    <cellStyle name="Note 3" xfId="116" xr:uid="{00000000-0005-0000-0000-000074000000}"/>
    <cellStyle name="Note 3 2" xfId="117" xr:uid="{00000000-0005-0000-0000-000075000000}"/>
    <cellStyle name="Pattern" xfId="118" xr:uid="{00000000-0005-0000-0000-000076000000}"/>
    <cellStyle name="Percent" xfId="4" builtinId="5"/>
    <cellStyle name="Percent 2" xfId="119" xr:uid="{00000000-0005-0000-0000-000078000000}"/>
    <cellStyle name="Percent 2 2" xfId="120" xr:uid="{00000000-0005-0000-0000-000079000000}"/>
    <cellStyle name="Percent 2 2 2" xfId="121" xr:uid="{00000000-0005-0000-0000-00007A000000}"/>
    <cellStyle name="Percent 2 3" xfId="122" xr:uid="{00000000-0005-0000-0000-00007B000000}"/>
    <cellStyle name="Percent 2 3 2" xfId="123" xr:uid="{00000000-0005-0000-0000-00007C000000}"/>
    <cellStyle name="Percent 2 4" xfId="124" xr:uid="{00000000-0005-0000-0000-00007D000000}"/>
    <cellStyle name="Percent 2 5" xfId="125" xr:uid="{00000000-0005-0000-0000-00007E000000}"/>
    <cellStyle name="Percent 3" xfId="126" xr:uid="{00000000-0005-0000-0000-00007F000000}"/>
    <cellStyle name="Percent 3 2" xfId="127" xr:uid="{00000000-0005-0000-0000-000080000000}"/>
    <cellStyle name="Percent 4" xfId="128" xr:uid="{00000000-0005-0000-0000-000081000000}"/>
    <cellStyle name="Percent 4 2" xfId="129" xr:uid="{00000000-0005-0000-0000-000082000000}"/>
    <cellStyle name="Percent 5" xfId="130" xr:uid="{00000000-0005-0000-0000-000083000000}"/>
    <cellStyle name="Percent 5 2" xfId="131" xr:uid="{00000000-0005-0000-0000-000084000000}"/>
    <cellStyle name="Percent 5 2 2" xfId="132" xr:uid="{00000000-0005-0000-0000-000085000000}"/>
    <cellStyle name="Percent 6" xfId="133" xr:uid="{00000000-0005-0000-0000-000086000000}"/>
    <cellStyle name="Percent 6 2" xfId="134" xr:uid="{00000000-0005-0000-0000-000087000000}"/>
    <cellStyle name="Percent 7" xfId="135" xr:uid="{00000000-0005-0000-0000-000088000000}"/>
    <cellStyle name="Reference" xfId="136" xr:uid="{00000000-0005-0000-0000-000089000000}"/>
    <cellStyle name="Row heading" xfId="137" xr:uid="{00000000-0005-0000-0000-00008A000000}"/>
    <cellStyle name="Source Hed" xfId="138" xr:uid="{00000000-0005-0000-0000-00008B000000}"/>
    <cellStyle name="Source Letter" xfId="139" xr:uid="{00000000-0005-0000-0000-00008C000000}"/>
    <cellStyle name="Source Superscript" xfId="140" xr:uid="{00000000-0005-0000-0000-00008D000000}"/>
    <cellStyle name="Source Text" xfId="141" xr:uid="{00000000-0005-0000-0000-00008E000000}"/>
    <cellStyle name="Standard_CRF Inventar" xfId="142" xr:uid="{00000000-0005-0000-0000-00008F000000}"/>
    <cellStyle name="State" xfId="143" xr:uid="{00000000-0005-0000-0000-000090000000}"/>
    <cellStyle name="Superscript" xfId="144" xr:uid="{00000000-0005-0000-0000-000091000000}"/>
    <cellStyle name="Superscript- regular" xfId="145" xr:uid="{00000000-0005-0000-0000-000092000000}"/>
    <cellStyle name="Superscript_1-1A-Regular" xfId="146" xr:uid="{00000000-0005-0000-0000-000093000000}"/>
    <cellStyle name="Table Data" xfId="147" xr:uid="{00000000-0005-0000-0000-000094000000}"/>
    <cellStyle name="Table Head Top" xfId="148" xr:uid="{00000000-0005-0000-0000-000095000000}"/>
    <cellStyle name="Table Hed Side" xfId="149" xr:uid="{00000000-0005-0000-0000-000096000000}"/>
    <cellStyle name="Table Title" xfId="150" xr:uid="{00000000-0005-0000-0000-000097000000}"/>
    <cellStyle name="Title Text" xfId="151" xr:uid="{00000000-0005-0000-0000-000098000000}"/>
    <cellStyle name="Title Text 1" xfId="152" xr:uid="{00000000-0005-0000-0000-000099000000}"/>
    <cellStyle name="Title Text 2" xfId="153" xr:uid="{00000000-0005-0000-0000-00009A000000}"/>
    <cellStyle name="Title-1" xfId="154" xr:uid="{00000000-0005-0000-0000-00009B000000}"/>
    <cellStyle name="Title-2" xfId="155" xr:uid="{00000000-0005-0000-0000-00009C000000}"/>
    <cellStyle name="Title-3" xfId="156" xr:uid="{00000000-0005-0000-0000-00009D000000}"/>
    <cellStyle name="Wrap" xfId="157" xr:uid="{00000000-0005-0000-0000-00009E000000}"/>
    <cellStyle name="Wrap Bold" xfId="158" xr:uid="{00000000-0005-0000-0000-00009F000000}"/>
    <cellStyle name="Wrap Title" xfId="159" xr:uid="{00000000-0005-0000-0000-0000A0000000}"/>
    <cellStyle name="Wrap_NTS99-~11" xfId="160" xr:uid="{00000000-0005-0000-0000-0000A1000000}"/>
    <cellStyle name="標準_CRF1999" xfId="161" xr:uid="{00000000-0005-0000-0000-0000A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78921</xdr:colOff>
      <xdr:row>36</xdr:row>
      <xdr:rowOff>53068</xdr:rowOff>
    </xdr:from>
    <xdr:to>
      <xdr:col>7</xdr:col>
      <xdr:colOff>250371</xdr:colOff>
      <xdr:row>37</xdr:row>
      <xdr:rowOff>91168</xdr:rowOff>
    </xdr:to>
    <xdr:sp macro="" textlink="">
      <xdr:nvSpPr>
        <xdr:cNvPr id="2" name="Up Arrow 12">
          <a:extLst>
            <a:ext uri="{FF2B5EF4-FFF2-40B4-BE49-F238E27FC236}">
              <a16:creationId xmlns:a16="http://schemas.microsoft.com/office/drawing/2014/main" id="{10E6FE31-FAB3-4976-8821-261D487F6305}"/>
            </a:ext>
          </a:extLst>
        </xdr:cNvPr>
        <xdr:cNvSpPr>
          <a:spLocks noChangeArrowheads="1"/>
        </xdr:cNvSpPr>
      </xdr:nvSpPr>
      <xdr:spPr bwMode="auto">
        <a:xfrm>
          <a:off x="4936671" y="6366782"/>
          <a:ext cx="171450" cy="214993"/>
        </a:xfrm>
        <a:prstGeom prst="upArrow">
          <a:avLst>
            <a:gd name="adj1" fmla="val 50000"/>
            <a:gd name="adj2" fmla="val 53512"/>
          </a:avLst>
        </a:prstGeom>
        <a:solidFill>
          <a:srgbClr val="00B8FF"/>
        </a:solidFill>
        <a:ln w="9525" algn="ctr">
          <a:solidFill>
            <a:srgbClr val="454545"/>
          </a:solidFill>
          <a:round/>
          <a:headEnd/>
          <a:tailEnd/>
        </a:ln>
      </xdr:spPr>
    </xdr:sp>
    <xdr:clientData/>
  </xdr:twoCellAnchor>
  <xdr:twoCellAnchor>
    <xdr:from>
      <xdr:col>9</xdr:col>
      <xdr:colOff>47625</xdr:colOff>
      <xdr:row>35</xdr:row>
      <xdr:rowOff>12248</xdr:rowOff>
    </xdr:from>
    <xdr:to>
      <xdr:col>9</xdr:col>
      <xdr:colOff>647700</xdr:colOff>
      <xdr:row>35</xdr:row>
      <xdr:rowOff>170091</xdr:rowOff>
    </xdr:to>
    <xdr:sp macro="" textlink="">
      <xdr:nvSpPr>
        <xdr:cNvPr id="3" name="Right Arrow 15">
          <a:extLst>
            <a:ext uri="{FF2B5EF4-FFF2-40B4-BE49-F238E27FC236}">
              <a16:creationId xmlns:a16="http://schemas.microsoft.com/office/drawing/2014/main" id="{786DA619-3F29-466F-A518-BE79E541F0D8}"/>
            </a:ext>
          </a:extLst>
        </xdr:cNvPr>
        <xdr:cNvSpPr>
          <a:spLocks noChangeArrowheads="1"/>
        </xdr:cNvSpPr>
      </xdr:nvSpPr>
      <xdr:spPr bwMode="auto">
        <a:xfrm>
          <a:off x="6211661" y="6149069"/>
          <a:ext cx="600075" cy="157843"/>
        </a:xfrm>
        <a:prstGeom prst="rightArrow">
          <a:avLst>
            <a:gd name="adj1" fmla="val 50000"/>
            <a:gd name="adj2" fmla="val 47396"/>
          </a:avLst>
        </a:prstGeom>
        <a:solidFill>
          <a:srgbClr val="00B8FF"/>
        </a:solidFill>
        <a:ln w="9525" algn="ctr">
          <a:solidFill>
            <a:srgbClr val="454545"/>
          </a:solidFill>
          <a:round/>
          <a:headEnd/>
          <a:tailEnd/>
        </a:ln>
      </xdr:spPr>
    </xdr:sp>
    <xdr:clientData/>
  </xdr:twoCellAnchor>
  <xdr:twoCellAnchor>
    <xdr:from>
      <xdr:col>9</xdr:col>
      <xdr:colOff>48822</xdr:colOff>
      <xdr:row>36</xdr:row>
      <xdr:rowOff>92049</xdr:rowOff>
    </xdr:from>
    <xdr:to>
      <xdr:col>10</xdr:col>
      <xdr:colOff>911678</xdr:colOff>
      <xdr:row>38</xdr:row>
      <xdr:rowOff>159282</xdr:rowOff>
    </xdr:to>
    <xdr:sp macro="" textlink="">
      <xdr:nvSpPr>
        <xdr:cNvPr id="4" name="Bent Arrow 34">
          <a:extLst>
            <a:ext uri="{FF2B5EF4-FFF2-40B4-BE49-F238E27FC236}">
              <a16:creationId xmlns:a16="http://schemas.microsoft.com/office/drawing/2014/main" id="{A8F3DBAD-7061-41CE-BD83-FCD66BF84D30}"/>
            </a:ext>
          </a:extLst>
        </xdr:cNvPr>
        <xdr:cNvSpPr/>
      </xdr:nvSpPr>
      <xdr:spPr bwMode="auto">
        <a:xfrm rot="10800000">
          <a:off x="6212858" y="6405763"/>
          <a:ext cx="1597641" cy="421019"/>
        </a:xfrm>
        <a:prstGeom prst="bentArrow">
          <a:avLst>
            <a:gd name="adj1" fmla="val 16667"/>
            <a:gd name="adj2" fmla="val 25000"/>
            <a:gd name="adj3" fmla="val 25000"/>
            <a:gd name="adj4" fmla="val 43750"/>
          </a:avLst>
        </a:prstGeom>
        <a:solidFill>
          <a:srgbClr val="00B8FF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vert="horz" wrap="square" lIns="91440" tIns="45720" rIns="91440" bIns="45720" numCol="1" rtlCol="0" anchor="t" anchorCtr="0" compatLnSpc="1">
          <a:prstTxWarp prst="textNoShape">
            <a:avLst/>
          </a:prstTxWarp>
        </a:bodyPr>
        <a:lstStyle/>
        <a:p>
          <a:endParaRPr lang="en-GB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ld-aluminium.org/publications/tagged/life%20cycle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workbookViewId="0">
      <selection activeCell="I10" sqref="I10"/>
    </sheetView>
  </sheetViews>
  <sheetFormatPr defaultColWidth="8.7265625" defaultRowHeight="12.5"/>
  <cols>
    <col min="1" max="16384" width="8.7265625" style="218"/>
  </cols>
  <sheetData>
    <row r="1" spans="1:17" ht="13">
      <c r="A1" s="219" t="s">
        <v>150</v>
      </c>
    </row>
    <row r="2" spans="1:17" ht="13">
      <c r="A2" s="219"/>
    </row>
    <row r="3" spans="1:17" ht="13">
      <c r="A3" s="219" t="s">
        <v>235</v>
      </c>
    </row>
    <row r="4" spans="1:17">
      <c r="A4" s="218" t="s">
        <v>237</v>
      </c>
    </row>
    <row r="5" spans="1:17" ht="14.5">
      <c r="A5" s="312" t="s">
        <v>236</v>
      </c>
    </row>
    <row r="6" spans="1:17" ht="14.5">
      <c r="A6" s="312"/>
    </row>
    <row r="7" spans="1:17" ht="13">
      <c r="A7" s="219" t="s">
        <v>93</v>
      </c>
    </row>
    <row r="8" spans="1:17">
      <c r="A8" s="218" t="s">
        <v>148</v>
      </c>
    </row>
    <row r="9" spans="1:17">
      <c r="A9" s="218" t="s">
        <v>149</v>
      </c>
    </row>
    <row r="10" spans="1:17" ht="13">
      <c r="A10" s="217" t="s">
        <v>222</v>
      </c>
    </row>
    <row r="11" spans="1:17">
      <c r="A11" s="218" t="s">
        <v>223</v>
      </c>
    </row>
    <row r="12" spans="1:17" s="40" customFormat="1" ht="14.5">
      <c r="A12" s="218" t="s">
        <v>243</v>
      </c>
      <c r="B12" s="261"/>
      <c r="C12" s="127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</row>
    <row r="14" spans="1:17" ht="13">
      <c r="A14" s="219" t="s">
        <v>105</v>
      </c>
      <c r="H14" s="219" t="s">
        <v>94</v>
      </c>
    </row>
    <row r="15" spans="1:17" ht="13">
      <c r="A15" s="216">
        <v>1</v>
      </c>
      <c r="B15" s="218" t="s">
        <v>106</v>
      </c>
      <c r="H15" s="218" t="s">
        <v>96</v>
      </c>
    </row>
    <row r="16" spans="1:17" ht="13">
      <c r="A16" s="219">
        <v>2</v>
      </c>
      <c r="B16" s="218" t="s">
        <v>107</v>
      </c>
      <c r="H16" s="218" t="s">
        <v>95</v>
      </c>
    </row>
    <row r="17" spans="1:8" ht="13">
      <c r="A17" s="216">
        <v>3</v>
      </c>
      <c r="B17" s="218" t="s">
        <v>108</v>
      </c>
      <c r="H17" s="218" t="s">
        <v>95</v>
      </c>
    </row>
    <row r="18" spans="1:8" ht="13">
      <c r="A18" s="219">
        <v>4</v>
      </c>
      <c r="B18" s="218" t="s">
        <v>109</v>
      </c>
      <c r="C18" s="219"/>
      <c r="D18" s="219"/>
      <c r="H18" s="218" t="s">
        <v>95</v>
      </c>
    </row>
    <row r="19" spans="1:8" ht="13">
      <c r="A19" s="216">
        <v>5</v>
      </c>
      <c r="B19" s="218" t="s">
        <v>110</v>
      </c>
      <c r="H19" s="218" t="s">
        <v>95</v>
      </c>
    </row>
    <row r="20" spans="1:8" ht="13">
      <c r="A20" s="219">
        <v>6</v>
      </c>
      <c r="B20" s="218" t="s">
        <v>111</v>
      </c>
      <c r="H20" s="218" t="s">
        <v>96</v>
      </c>
    </row>
    <row r="22" spans="1:8">
      <c r="A22" s="218" t="s">
        <v>112</v>
      </c>
    </row>
    <row r="24" spans="1:8" ht="13">
      <c r="A24" s="216" t="s">
        <v>146</v>
      </c>
    </row>
    <row r="25" spans="1:8" ht="13">
      <c r="A25" s="215" t="s">
        <v>91</v>
      </c>
      <c r="B25" s="218" t="s">
        <v>80</v>
      </c>
      <c r="F25" s="219"/>
      <c r="G25" s="219"/>
    </row>
    <row r="26" spans="1:8" ht="13">
      <c r="A26" s="214" t="s">
        <v>116</v>
      </c>
      <c r="B26" s="218" t="s">
        <v>142</v>
      </c>
    </row>
    <row r="27" spans="1:8" ht="13">
      <c r="A27" s="215" t="s">
        <v>101</v>
      </c>
      <c r="B27" s="218" t="s">
        <v>138</v>
      </c>
    </row>
    <row r="28" spans="1:8" ht="13">
      <c r="A28" s="214" t="s">
        <v>118</v>
      </c>
      <c r="B28" s="218" t="s">
        <v>144</v>
      </c>
    </row>
    <row r="29" spans="1:8" ht="13">
      <c r="A29" s="215" t="s">
        <v>100</v>
      </c>
      <c r="B29" s="218" t="s">
        <v>139</v>
      </c>
    </row>
    <row r="30" spans="1:8" ht="13">
      <c r="A30" s="215" t="s">
        <v>92</v>
      </c>
      <c r="B30" s="218" t="s">
        <v>140</v>
      </c>
    </row>
    <row r="31" spans="1:8" ht="13">
      <c r="A31" s="215" t="s">
        <v>99</v>
      </c>
      <c r="B31" s="218" t="s">
        <v>147</v>
      </c>
    </row>
    <row r="32" spans="1:8" ht="13">
      <c r="A32" s="215" t="s">
        <v>98</v>
      </c>
      <c r="B32" s="218" t="s">
        <v>137</v>
      </c>
    </row>
    <row r="33" spans="1:2" ht="13">
      <c r="A33" s="214" t="s">
        <v>117</v>
      </c>
      <c r="B33" s="218" t="s">
        <v>143</v>
      </c>
    </row>
    <row r="34" spans="1:2" ht="13">
      <c r="A34" s="214" t="s">
        <v>145</v>
      </c>
      <c r="B34" s="218" t="s">
        <v>141</v>
      </c>
    </row>
    <row r="35" spans="1:2" ht="13">
      <c r="A35" s="215" t="s">
        <v>97</v>
      </c>
      <c r="B35" s="218" t="s">
        <v>136</v>
      </c>
    </row>
  </sheetData>
  <sheetProtection password="DE70" sheet="1" objects="1" scenarios="1"/>
  <sortState xmlns:xlrd2="http://schemas.microsoft.com/office/spreadsheetml/2017/richdata2" ref="A21:B31">
    <sortCondition ref="B31"/>
  </sortState>
  <hyperlinks>
    <hyperlink ref="A5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01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A98" sqref="A98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172</v>
      </c>
      <c r="I1" s="333"/>
    </row>
    <row r="2" spans="1:17">
      <c r="A2" s="27"/>
      <c r="I2" s="333"/>
    </row>
    <row r="3" spans="1:17">
      <c r="A3" s="149" t="s">
        <v>151</v>
      </c>
    </row>
    <row r="4" spans="1:17">
      <c r="A4" s="28"/>
      <c r="B4" s="147" t="s">
        <v>0</v>
      </c>
      <c r="C4" s="56">
        <v>0.41485030697334602</v>
      </c>
      <c r="D4" s="370" t="s">
        <v>152</v>
      </c>
      <c r="E4" s="371"/>
      <c r="F4" s="176" t="s">
        <v>173</v>
      </c>
      <c r="G4" s="146"/>
      <c r="H4" s="145" t="s">
        <v>1</v>
      </c>
      <c r="I4" s="37">
        <v>2836315</v>
      </c>
      <c r="J4" s="48"/>
      <c r="K4" s="147" t="s">
        <v>2</v>
      </c>
      <c r="L4" s="1">
        <f>I4/(I4+I5)</f>
        <v>0.98448976049982639</v>
      </c>
      <c r="Q4" s="72"/>
    </row>
    <row r="5" spans="1:17">
      <c r="A5" s="29"/>
      <c r="B5" s="30" t="s">
        <v>3</v>
      </c>
      <c r="C5" s="57">
        <v>0.63500000000000001</v>
      </c>
      <c r="D5" s="370" t="s">
        <v>242</v>
      </c>
      <c r="E5" s="371"/>
      <c r="F5" s="38">
        <v>1449000</v>
      </c>
      <c r="G5" s="150"/>
      <c r="H5" s="151" t="s">
        <v>4</v>
      </c>
      <c r="I5" s="38">
        <v>44685</v>
      </c>
      <c r="J5" s="49"/>
      <c r="K5" s="30" t="s">
        <v>2</v>
      </c>
      <c r="L5" s="2">
        <f>I5/(I4+I5)</f>
        <v>1.551023950017355E-2</v>
      </c>
      <c r="Q5" s="72"/>
    </row>
    <row r="6" spans="1:17">
      <c r="A6" s="72"/>
      <c r="B6" s="72"/>
      <c r="C6" s="72"/>
      <c r="D6" s="72"/>
      <c r="E6" s="74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42">
      <c r="A7" s="72"/>
      <c r="B7" s="69"/>
      <c r="C7" s="26" t="s">
        <v>5</v>
      </c>
      <c r="D7" s="54"/>
      <c r="E7" s="26" t="s">
        <v>177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8.75" customHeight="1">
      <c r="A9" s="73"/>
      <c r="B9" s="9" t="s">
        <v>158</v>
      </c>
      <c r="C9" s="32"/>
      <c r="D9" s="46"/>
      <c r="E9" s="32">
        <v>1.9471874489626284</v>
      </c>
      <c r="F9" s="46" t="s">
        <v>170</v>
      </c>
      <c r="G9" s="334">
        <f>(C4*L4)+(C5*L5)</f>
        <v>0.41826488143807905</v>
      </c>
      <c r="H9" s="46" t="s">
        <v>170</v>
      </c>
      <c r="I9" s="11">
        <v>1</v>
      </c>
      <c r="J9" s="46" t="s">
        <v>170</v>
      </c>
      <c r="K9" s="12">
        <v>1</v>
      </c>
      <c r="L9" s="46" t="s">
        <v>170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>
      <c r="A11" s="75" t="s">
        <v>15</v>
      </c>
      <c r="B11" s="79" t="s">
        <v>160</v>
      </c>
      <c r="C11" s="366" t="s">
        <v>171</v>
      </c>
      <c r="D11" s="15"/>
      <c r="E11" s="14">
        <v>17169.844456166218</v>
      </c>
      <c r="F11" s="52">
        <v>0.35500967329804711</v>
      </c>
      <c r="G11" s="14"/>
      <c r="H11" s="15"/>
      <c r="I11" s="14">
        <v>858.31823413444556</v>
      </c>
      <c r="J11" s="52">
        <v>0.11295709373329033</v>
      </c>
      <c r="K11" s="14"/>
      <c r="L11" s="14"/>
    </row>
    <row r="12" spans="1:17">
      <c r="A12" s="75" t="s">
        <v>17</v>
      </c>
      <c r="B12" s="79" t="s">
        <v>160</v>
      </c>
      <c r="C12" s="366"/>
      <c r="D12" s="15"/>
      <c r="E12" s="14">
        <v>0</v>
      </c>
      <c r="F12" s="52">
        <v>0.35500967329804711</v>
      </c>
      <c r="G12" s="14"/>
      <c r="H12" s="15"/>
      <c r="I12" s="14">
        <v>0</v>
      </c>
      <c r="J12" s="52">
        <v>0.11295709373329033</v>
      </c>
      <c r="K12" s="14"/>
      <c r="L12" s="14"/>
    </row>
    <row r="13" spans="1:17">
      <c r="A13" s="75" t="s">
        <v>18</v>
      </c>
      <c r="B13" s="79" t="s">
        <v>160</v>
      </c>
      <c r="C13" s="366"/>
      <c r="D13" s="15"/>
      <c r="E13" s="14">
        <v>0</v>
      </c>
      <c r="F13" s="52">
        <v>0.35500967329804711</v>
      </c>
      <c r="G13" s="14"/>
      <c r="H13" s="15"/>
      <c r="I13" s="14">
        <v>0</v>
      </c>
      <c r="J13" s="52">
        <v>0.11295709373329033</v>
      </c>
      <c r="K13" s="14"/>
      <c r="L13" s="14"/>
    </row>
    <row r="14" spans="1:17">
      <c r="A14" s="153" t="s">
        <v>161</v>
      </c>
      <c r="B14" s="79" t="s">
        <v>160</v>
      </c>
      <c r="C14" s="366"/>
      <c r="D14" s="13"/>
      <c r="E14" s="14">
        <v>0</v>
      </c>
      <c r="F14" s="52">
        <v>0.35500967329804711</v>
      </c>
      <c r="G14" s="76"/>
      <c r="H14" s="13"/>
      <c r="I14" s="76"/>
      <c r="J14" s="13"/>
      <c r="K14" s="76"/>
      <c r="L14" s="76"/>
    </row>
    <row r="15" spans="1:17">
      <c r="A15" s="153"/>
      <c r="B15" s="79"/>
      <c r="C15" s="366"/>
      <c r="D15" s="13"/>
      <c r="E15" s="76"/>
      <c r="F15" s="13"/>
      <c r="G15" s="76"/>
      <c r="H15" s="13"/>
      <c r="I15" s="76"/>
      <c r="J15" s="13"/>
      <c r="K15" s="76"/>
      <c r="L15" s="76"/>
    </row>
    <row r="16" spans="1:17">
      <c r="A16" s="74" t="s">
        <v>19</v>
      </c>
      <c r="B16" s="72"/>
      <c r="C16" s="366"/>
      <c r="D16" s="13"/>
      <c r="E16" s="76"/>
      <c r="F16" s="13"/>
      <c r="G16" s="76"/>
      <c r="H16" s="13"/>
      <c r="I16" s="76"/>
      <c r="J16" s="13"/>
      <c r="K16" s="76"/>
      <c r="L16" s="76"/>
    </row>
    <row r="17" spans="1:12">
      <c r="A17" s="78" t="s">
        <v>9</v>
      </c>
      <c r="B17" s="16" t="s">
        <v>162</v>
      </c>
      <c r="C17" s="366"/>
      <c r="D17" s="13"/>
      <c r="E17" s="14">
        <v>2234.2184115502964</v>
      </c>
      <c r="F17" s="52">
        <v>0.64273991604307357</v>
      </c>
      <c r="G17" s="76"/>
      <c r="H17" s="13"/>
      <c r="I17" s="76"/>
      <c r="J17" s="13"/>
      <c r="K17" s="76"/>
      <c r="L17" s="76"/>
    </row>
    <row r="18" spans="1:12">
      <c r="A18" s="78" t="s">
        <v>21</v>
      </c>
      <c r="B18" s="16" t="s">
        <v>162</v>
      </c>
      <c r="C18" s="366"/>
      <c r="D18" s="13"/>
      <c r="E18" s="14">
        <v>55.595910008371263</v>
      </c>
      <c r="F18" s="52">
        <v>0.64273991604307357</v>
      </c>
      <c r="G18" s="76"/>
      <c r="H18" s="13"/>
      <c r="I18" s="76"/>
      <c r="J18" s="13"/>
      <c r="K18" s="76"/>
      <c r="L18" s="76"/>
    </row>
    <row r="19" spans="1:12">
      <c r="A19" s="78" t="s">
        <v>22</v>
      </c>
      <c r="B19" s="16" t="s">
        <v>162</v>
      </c>
      <c r="C19" s="366"/>
      <c r="D19" s="13"/>
      <c r="E19" s="14">
        <v>24.837487349399645</v>
      </c>
      <c r="F19" s="52">
        <v>0.64273991604307357</v>
      </c>
      <c r="G19" s="76"/>
      <c r="H19" s="13"/>
      <c r="I19" s="76"/>
      <c r="J19" s="13"/>
      <c r="K19" s="76"/>
      <c r="L19" s="76"/>
    </row>
    <row r="20" spans="1:12">
      <c r="A20" s="78" t="s">
        <v>23</v>
      </c>
      <c r="B20" s="16" t="s">
        <v>163</v>
      </c>
      <c r="C20" s="366"/>
      <c r="D20" s="52"/>
      <c r="E20" s="14">
        <v>4.4743049410888096</v>
      </c>
      <c r="F20" s="52">
        <v>0.64273991604307357</v>
      </c>
      <c r="G20" s="31">
        <v>0.30629024938099969</v>
      </c>
      <c r="H20" s="52">
        <v>0.42352101524401098</v>
      </c>
      <c r="I20" s="14">
        <v>9.2936710152338158</v>
      </c>
      <c r="J20" s="52">
        <v>0.55480837699785623</v>
      </c>
      <c r="K20" s="76">
        <v>0.15261238143598491</v>
      </c>
      <c r="L20" s="154">
        <v>0.25659055537649023</v>
      </c>
    </row>
    <row r="21" spans="1:12">
      <c r="A21" s="78" t="s">
        <v>25</v>
      </c>
      <c r="B21" s="16" t="s">
        <v>163</v>
      </c>
      <c r="C21" s="366"/>
      <c r="D21" s="52"/>
      <c r="E21" s="14">
        <v>2.4420062971877332</v>
      </c>
      <c r="F21" s="52">
        <v>0.64273991604307357</v>
      </c>
      <c r="G21" s="14">
        <v>0</v>
      </c>
      <c r="H21" s="52">
        <v>0.80812744392238767</v>
      </c>
      <c r="I21" s="14">
        <v>0</v>
      </c>
      <c r="J21" s="52">
        <v>0.71059810866731665</v>
      </c>
      <c r="K21" s="76"/>
      <c r="L21" s="76"/>
    </row>
    <row r="22" spans="1:12">
      <c r="A22" s="78" t="s">
        <v>26</v>
      </c>
      <c r="B22" s="16" t="s">
        <v>162</v>
      </c>
      <c r="C22" s="366"/>
      <c r="D22" s="15"/>
      <c r="E22" s="14"/>
      <c r="F22" s="15"/>
      <c r="G22" s="61">
        <v>658.31356672047264</v>
      </c>
      <c r="H22" s="52">
        <v>0.4471144208208388</v>
      </c>
      <c r="I22" s="14"/>
      <c r="J22" s="15"/>
      <c r="K22" s="76"/>
      <c r="L22" s="76"/>
    </row>
    <row r="23" spans="1:12">
      <c r="A23" s="78" t="s">
        <v>27</v>
      </c>
      <c r="B23" s="16" t="s">
        <v>162</v>
      </c>
      <c r="C23" s="366"/>
      <c r="D23" s="15"/>
      <c r="E23" s="14"/>
      <c r="F23" s="15"/>
      <c r="G23" s="61">
        <v>147.20655775020091</v>
      </c>
      <c r="H23" s="52">
        <v>0.4471144208208388</v>
      </c>
      <c r="I23" s="14"/>
      <c r="J23" s="15"/>
      <c r="K23" s="76"/>
      <c r="L23" s="76"/>
    </row>
    <row r="24" spans="1:12">
      <c r="A24" s="78" t="s">
        <v>28</v>
      </c>
      <c r="B24" s="16" t="s">
        <v>162</v>
      </c>
      <c r="C24" s="366"/>
      <c r="D24" s="15"/>
      <c r="E24" s="14"/>
      <c r="F24" s="15"/>
      <c r="G24" s="14" t="s">
        <v>120</v>
      </c>
      <c r="H24" s="52"/>
      <c r="I24" s="14">
        <v>7.647443462344012</v>
      </c>
      <c r="J24" s="52">
        <v>0.23156069057610912</v>
      </c>
      <c r="K24" s="76"/>
      <c r="L24" s="76"/>
    </row>
    <row r="25" spans="1:12">
      <c r="A25" s="78" t="s">
        <v>29</v>
      </c>
      <c r="B25" s="16" t="s">
        <v>162</v>
      </c>
      <c r="C25" s="366"/>
      <c r="D25" s="15"/>
      <c r="E25" s="14"/>
      <c r="F25" s="15"/>
      <c r="G25" s="14" t="s">
        <v>120</v>
      </c>
      <c r="H25" s="52"/>
      <c r="I25" s="14">
        <v>6.7184144348338677</v>
      </c>
      <c r="J25" s="52">
        <v>0.23156069057610912</v>
      </c>
      <c r="K25" s="76"/>
      <c r="L25" s="76"/>
    </row>
    <row r="26" spans="1:12">
      <c r="A26" s="78" t="s">
        <v>10</v>
      </c>
      <c r="B26" s="16" t="s">
        <v>162</v>
      </c>
      <c r="C26" s="366"/>
      <c r="D26" s="15"/>
      <c r="E26" s="14"/>
      <c r="F26" s="15"/>
      <c r="G26" s="76"/>
      <c r="H26" s="13"/>
      <c r="I26" s="14">
        <v>1948.2584950778121</v>
      </c>
      <c r="J26" s="52">
        <v>0.71059810866731665</v>
      </c>
      <c r="K26" s="76"/>
      <c r="L26" s="76"/>
    </row>
    <row r="27" spans="1:12">
      <c r="A27" s="78" t="s">
        <v>30</v>
      </c>
      <c r="B27" s="16" t="s">
        <v>162</v>
      </c>
      <c r="C27" s="366"/>
      <c r="D27" s="15"/>
      <c r="E27" s="14"/>
      <c r="F27" s="15"/>
      <c r="G27" s="76"/>
      <c r="H27" s="13"/>
      <c r="I27" s="14">
        <v>423.24611810483901</v>
      </c>
      <c r="J27" s="52">
        <v>0.94148094320004738</v>
      </c>
      <c r="K27" s="76"/>
      <c r="L27" s="76"/>
    </row>
    <row r="28" spans="1:12">
      <c r="A28" s="78" t="s">
        <v>31</v>
      </c>
      <c r="B28" s="16" t="s">
        <v>162</v>
      </c>
      <c r="C28" s="366"/>
      <c r="D28" s="15"/>
      <c r="E28" s="14"/>
      <c r="F28" s="15"/>
      <c r="G28" s="76"/>
      <c r="H28" s="13"/>
      <c r="I28" s="14">
        <v>8.4796482790273</v>
      </c>
      <c r="J28" s="52">
        <v>0.23156069057610912</v>
      </c>
      <c r="K28" s="76"/>
      <c r="L28" s="76"/>
    </row>
    <row r="29" spans="1:12">
      <c r="A29" s="78" t="s">
        <v>32</v>
      </c>
      <c r="B29" s="16" t="s">
        <v>162</v>
      </c>
      <c r="C29" s="366"/>
      <c r="D29" s="15"/>
      <c r="E29" s="14"/>
      <c r="F29" s="15"/>
      <c r="G29" s="76"/>
      <c r="H29" s="13"/>
      <c r="I29" s="14">
        <v>17.281534026967137</v>
      </c>
      <c r="J29" s="52">
        <v>0.71059810866731665</v>
      </c>
      <c r="K29" s="76"/>
      <c r="L29" s="76"/>
    </row>
    <row r="30" spans="1:12">
      <c r="A30" s="78" t="s">
        <v>33</v>
      </c>
      <c r="B30" s="16" t="s">
        <v>162</v>
      </c>
      <c r="C30" s="366"/>
      <c r="D30" s="15"/>
      <c r="E30" s="14"/>
      <c r="F30" s="15"/>
      <c r="G30" s="76"/>
      <c r="H30" s="13"/>
      <c r="I30" s="17"/>
      <c r="J30" s="50"/>
      <c r="K30" s="14">
        <v>1000</v>
      </c>
      <c r="L30" s="154">
        <v>1</v>
      </c>
    </row>
    <row r="31" spans="1:12" ht="18.75" customHeight="1">
      <c r="A31" s="78" t="s">
        <v>34</v>
      </c>
      <c r="B31" s="16" t="s">
        <v>162</v>
      </c>
      <c r="C31" s="366"/>
      <c r="D31" s="15"/>
      <c r="E31" s="14"/>
      <c r="F31" s="15"/>
      <c r="G31" s="76"/>
      <c r="H31" s="13"/>
      <c r="I31" s="17"/>
      <c r="J31" s="50"/>
      <c r="K31" s="163">
        <v>9.8089015521158167E-3</v>
      </c>
      <c r="L31" s="154">
        <v>0.45737367195503187</v>
      </c>
    </row>
    <row r="32" spans="1:12" ht="18.75" customHeight="1">
      <c r="A32" s="78"/>
      <c r="B32" s="16"/>
      <c r="C32" s="366"/>
      <c r="D32" s="15"/>
      <c r="E32" s="14"/>
      <c r="F32" s="15"/>
      <c r="G32" s="76"/>
      <c r="H32" s="13"/>
      <c r="I32" s="17"/>
      <c r="J32" s="50"/>
      <c r="K32" s="76"/>
      <c r="L32" s="154"/>
    </row>
    <row r="33" spans="1:12">
      <c r="A33" s="58" t="s">
        <v>114</v>
      </c>
      <c r="B33" s="16"/>
      <c r="C33" s="366"/>
      <c r="D33" s="15"/>
      <c r="E33" s="76"/>
      <c r="F33" s="13"/>
      <c r="G33" s="76"/>
      <c r="H33" s="13"/>
      <c r="I33" s="17"/>
      <c r="J33" s="50"/>
      <c r="K33" s="18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157">
        <v>4.1748804227203076</v>
      </c>
      <c r="F34" s="62">
        <v>0.64273991604307357</v>
      </c>
      <c r="G34" s="157">
        <v>0.30629024938099969</v>
      </c>
      <c r="H34" s="62">
        <v>0.42352101524401098</v>
      </c>
      <c r="I34" s="157">
        <v>1.3930860446293916</v>
      </c>
      <c r="J34" s="62">
        <v>0.6348271497606679</v>
      </c>
      <c r="K34" s="157">
        <v>0.43360154786400912</v>
      </c>
      <c r="L34" s="158">
        <v>9.3100439447949268E-2</v>
      </c>
    </row>
    <row r="35" spans="1:12" s="159" customFormat="1">
      <c r="A35" s="155" t="s">
        <v>113</v>
      </c>
      <c r="B35" s="156" t="s">
        <v>163</v>
      </c>
      <c r="C35" s="366"/>
      <c r="D35" s="62"/>
      <c r="E35" s="157">
        <v>0</v>
      </c>
      <c r="F35" s="62">
        <v>0.64273991604307357</v>
      </c>
      <c r="G35" s="160"/>
      <c r="H35" s="161"/>
      <c r="I35" s="157">
        <v>0</v>
      </c>
      <c r="J35" s="62">
        <v>0.71059810866731665</v>
      </c>
      <c r="K35" s="157" t="s">
        <v>120</v>
      </c>
      <c r="L35" s="158"/>
    </row>
    <row r="36" spans="1:12">
      <c r="A36" s="78" t="s">
        <v>82</v>
      </c>
      <c r="B36" s="16" t="s">
        <v>164</v>
      </c>
      <c r="C36" s="366"/>
      <c r="D36" s="52"/>
      <c r="E36" s="18">
        <v>1.3237326438959658E-3</v>
      </c>
      <c r="F36" s="52">
        <v>0.90558988866581491</v>
      </c>
      <c r="G36" s="31"/>
      <c r="H36" s="52"/>
      <c r="I36" s="31"/>
      <c r="J36" s="52"/>
      <c r="K36" s="31"/>
      <c r="L36" s="154"/>
    </row>
    <row r="37" spans="1:12">
      <c r="A37" s="78" t="s">
        <v>165</v>
      </c>
      <c r="B37" s="16" t="s">
        <v>87</v>
      </c>
      <c r="C37" s="366"/>
      <c r="D37" s="52"/>
      <c r="E37" s="31" t="s">
        <v>135</v>
      </c>
      <c r="F37" s="52">
        <v>0.57089140354079215</v>
      </c>
      <c r="G37" s="31"/>
      <c r="H37" s="52"/>
      <c r="I37" s="31"/>
      <c r="J37" s="52"/>
      <c r="K37" s="31"/>
      <c r="L37" s="154"/>
    </row>
    <row r="38" spans="1:12">
      <c r="A38" s="78" t="s">
        <v>166</v>
      </c>
      <c r="B38" s="16" t="s">
        <v>87</v>
      </c>
      <c r="C38" s="366"/>
      <c r="D38" s="52"/>
      <c r="E38" s="31" t="s">
        <v>133</v>
      </c>
      <c r="F38" s="52">
        <v>0.57089140354079215</v>
      </c>
      <c r="G38" s="31"/>
      <c r="H38" s="52"/>
      <c r="I38" s="31"/>
      <c r="J38" s="52"/>
      <c r="K38" s="31"/>
      <c r="L38" s="154"/>
    </row>
    <row r="39" spans="1:12">
      <c r="A39" s="78" t="s">
        <v>86</v>
      </c>
      <c r="B39" s="16" t="s">
        <v>167</v>
      </c>
      <c r="C39" s="366"/>
      <c r="D39" s="52"/>
      <c r="E39" s="163">
        <v>3.8364226126421631E-5</v>
      </c>
      <c r="F39" s="52">
        <v>0.57089140354079215</v>
      </c>
      <c r="G39" s="31"/>
      <c r="H39" s="52"/>
      <c r="I39" s="31"/>
      <c r="J39" s="52"/>
      <c r="K39" s="31"/>
      <c r="L39" s="154"/>
    </row>
    <row r="40" spans="1:12">
      <c r="A40" s="78"/>
      <c r="B40" s="16"/>
      <c r="C40" s="366"/>
      <c r="D40" s="13"/>
      <c r="E40" s="76"/>
      <c r="F40" s="13"/>
      <c r="G40" s="76"/>
      <c r="H40" s="13"/>
      <c r="I40" s="76"/>
      <c r="J40" s="13"/>
      <c r="K40" s="76"/>
      <c r="L40" s="76"/>
    </row>
    <row r="41" spans="1:12">
      <c r="A41" s="74" t="s">
        <v>35</v>
      </c>
      <c r="B41" s="72"/>
      <c r="C41" s="366"/>
      <c r="D41" s="13"/>
      <c r="E41" s="76"/>
      <c r="F41" s="13"/>
      <c r="G41" s="76"/>
      <c r="H41" s="13"/>
      <c r="I41" s="76"/>
      <c r="J41" s="13"/>
      <c r="K41" s="76"/>
      <c r="L41" s="76"/>
    </row>
    <row r="42" spans="1:12">
      <c r="A42" s="78" t="s">
        <v>36</v>
      </c>
      <c r="B42" s="16" t="s">
        <v>162</v>
      </c>
      <c r="C42" s="366"/>
      <c r="D42" s="52"/>
      <c r="E42" s="14">
        <v>0</v>
      </c>
      <c r="F42" s="52">
        <v>0.94711425442599018</v>
      </c>
      <c r="G42" s="14">
        <v>23.9327130359713</v>
      </c>
      <c r="H42" s="52">
        <v>0.4471144208208388</v>
      </c>
      <c r="I42" s="76"/>
      <c r="J42" s="13"/>
      <c r="K42" s="14">
        <v>0</v>
      </c>
      <c r="L42" s="154">
        <v>0.57549658793238123</v>
      </c>
    </row>
    <row r="43" spans="1:12">
      <c r="A43" s="78" t="s">
        <v>37</v>
      </c>
      <c r="B43" s="16" t="s">
        <v>162</v>
      </c>
      <c r="C43" s="366"/>
      <c r="D43" s="52"/>
      <c r="E43" s="14">
        <v>0</v>
      </c>
      <c r="F43" s="52">
        <v>0.94711425442599018</v>
      </c>
      <c r="G43" s="14">
        <v>0.70283716243506167</v>
      </c>
      <c r="H43" s="52">
        <v>0.4471144208208388</v>
      </c>
      <c r="I43" s="76"/>
      <c r="J43" s="13"/>
      <c r="K43" s="14">
        <v>5.1495672127549099</v>
      </c>
      <c r="L43" s="154">
        <v>0.57549658793238123</v>
      </c>
    </row>
    <row r="44" spans="1:12">
      <c r="A44" s="78" t="s">
        <v>38</v>
      </c>
      <c r="B44" s="16" t="s">
        <v>163</v>
      </c>
      <c r="C44" s="366"/>
      <c r="D44" s="52"/>
      <c r="E44" s="14">
        <v>248.46248044128475</v>
      </c>
      <c r="F44" s="52">
        <v>0.94711425442599018</v>
      </c>
      <c r="G44" s="14">
        <v>39.405469325779222</v>
      </c>
      <c r="H44" s="52">
        <v>0.4471144208208388</v>
      </c>
      <c r="I44" s="76"/>
      <c r="J44" s="13"/>
      <c r="K44" s="14">
        <v>8.8579254310601456</v>
      </c>
      <c r="L44" s="154">
        <v>0.57549658793238123</v>
      </c>
    </row>
    <row r="45" spans="1:12">
      <c r="A45" s="78" t="s">
        <v>39</v>
      </c>
      <c r="B45" s="16" t="s">
        <v>162</v>
      </c>
      <c r="C45" s="366"/>
      <c r="D45" s="52"/>
      <c r="E45" s="14">
        <v>0</v>
      </c>
      <c r="F45" s="52">
        <f>F44</f>
        <v>0.94711425442599018</v>
      </c>
      <c r="G45" s="61">
        <v>0</v>
      </c>
      <c r="H45" s="52">
        <v>0.4471144208208388</v>
      </c>
      <c r="I45" s="76"/>
      <c r="J45" s="13"/>
      <c r="K45" s="61">
        <v>0</v>
      </c>
      <c r="L45" s="154">
        <f>L44</f>
        <v>0.57549658793238123</v>
      </c>
    </row>
    <row r="46" spans="1:12">
      <c r="A46" s="78" t="s">
        <v>40</v>
      </c>
      <c r="B46" s="16" t="s">
        <v>168</v>
      </c>
      <c r="C46" s="366"/>
      <c r="D46" s="52"/>
      <c r="E46" s="14">
        <v>74.457003811156127</v>
      </c>
      <c r="F46" s="52">
        <v>0.94711425442599018</v>
      </c>
      <c r="G46" s="14">
        <v>220.29282808529183</v>
      </c>
      <c r="H46" s="52">
        <v>0.4471144208208388</v>
      </c>
      <c r="I46" s="14">
        <v>14787.268867171852</v>
      </c>
      <c r="J46" s="52">
        <v>0.99891613399340096</v>
      </c>
      <c r="K46" s="14">
        <v>32.029716187811594</v>
      </c>
      <c r="L46" s="154">
        <v>0.57549658793238123</v>
      </c>
    </row>
    <row r="47" spans="1:12">
      <c r="A47" s="78"/>
      <c r="B47" s="16"/>
      <c r="C47" s="366"/>
      <c r="D47" s="13"/>
      <c r="E47" s="76"/>
      <c r="F47" s="13"/>
      <c r="G47" s="76"/>
      <c r="H47" s="52"/>
      <c r="I47" s="76"/>
      <c r="J47" s="13"/>
      <c r="K47" s="76"/>
      <c r="L47" s="76"/>
    </row>
    <row r="48" spans="1:12">
      <c r="A48" s="78"/>
      <c r="B48" s="16"/>
      <c r="C48" s="366"/>
      <c r="D48" s="13"/>
      <c r="E48" s="76"/>
      <c r="F48" s="13"/>
      <c r="G48" s="76"/>
      <c r="H48" s="13"/>
      <c r="I48" s="76"/>
      <c r="J48" s="13"/>
      <c r="K48" s="76"/>
      <c r="L48" s="76"/>
    </row>
    <row r="49" spans="1:12">
      <c r="A49" s="74" t="s">
        <v>42</v>
      </c>
      <c r="B49" s="72"/>
      <c r="C49" s="366"/>
      <c r="D49" s="13"/>
      <c r="E49" s="76"/>
      <c r="F49" s="13"/>
      <c r="G49" s="76"/>
      <c r="H49" s="13"/>
      <c r="I49" s="76"/>
      <c r="J49" s="13"/>
      <c r="K49" s="76"/>
      <c r="L49" s="76"/>
    </row>
    <row r="50" spans="1:12">
      <c r="A50" s="78" t="s">
        <v>43</v>
      </c>
      <c r="B50" s="16" t="s">
        <v>162</v>
      </c>
      <c r="C50" s="366"/>
      <c r="D50" s="52"/>
      <c r="E50" s="31">
        <v>0.24876106466089573</v>
      </c>
      <c r="F50" s="52">
        <v>0.64273991604307357</v>
      </c>
      <c r="G50" s="31">
        <v>0.22778040796603322</v>
      </c>
      <c r="H50" s="52">
        <v>0.80812744392238767</v>
      </c>
      <c r="I50" s="14">
        <v>2.0318964571341795</v>
      </c>
      <c r="J50" s="52">
        <v>0.64767382607802437</v>
      </c>
      <c r="K50" s="76">
        <v>5.2922947521122241E-2</v>
      </c>
      <c r="L50" s="154">
        <v>0.96548531066657584</v>
      </c>
    </row>
    <row r="51" spans="1:12" s="127" customFormat="1">
      <c r="A51" s="53" t="s">
        <v>103</v>
      </c>
      <c r="B51" s="122" t="s">
        <v>162</v>
      </c>
      <c r="C51" s="366"/>
      <c r="D51" s="124"/>
      <c r="E51" s="125">
        <v>0</v>
      </c>
      <c r="F51" s="124">
        <v>0.35500967329804711</v>
      </c>
      <c r="G51" s="125">
        <v>6.3504892011281386E-2</v>
      </c>
      <c r="H51" s="124">
        <v>0.42352101524401098</v>
      </c>
      <c r="I51" s="125">
        <v>1.2660194210059608</v>
      </c>
      <c r="J51" s="124">
        <v>0.71059810866731665</v>
      </c>
      <c r="K51" s="123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125" t="s">
        <v>120</v>
      </c>
      <c r="F52" s="124"/>
      <c r="G52" s="125">
        <v>0.16079604578563994</v>
      </c>
      <c r="H52" s="124">
        <v>0.23381476274020058</v>
      </c>
      <c r="I52" s="125">
        <v>0.69384348808664131</v>
      </c>
      <c r="J52" s="124">
        <v>0.25881852592621007</v>
      </c>
      <c r="K52" s="125"/>
      <c r="L52" s="165"/>
    </row>
    <row r="53" spans="1:12">
      <c r="A53" s="78" t="s">
        <v>44</v>
      </c>
      <c r="B53" s="16" t="s">
        <v>162</v>
      </c>
      <c r="C53" s="366"/>
      <c r="D53" s="13"/>
      <c r="E53" s="31">
        <v>6.124113026695828E-2</v>
      </c>
      <c r="F53" s="52">
        <v>0.35500967329804711</v>
      </c>
      <c r="G53" s="14">
        <v>4.05352426547703</v>
      </c>
      <c r="H53" s="52">
        <v>0.58519808439238119</v>
      </c>
      <c r="I53" s="14">
        <v>18.449278300585508</v>
      </c>
      <c r="J53" s="52">
        <v>0.71059810866731665</v>
      </c>
      <c r="K53" s="76">
        <v>1.3726168848086901E-2</v>
      </c>
      <c r="L53" s="154">
        <v>0.56414209996816833</v>
      </c>
    </row>
    <row r="54" spans="1:12" ht="16">
      <c r="A54" s="78" t="s">
        <v>45</v>
      </c>
      <c r="B54" s="16" t="s">
        <v>162</v>
      </c>
      <c r="C54" s="366"/>
      <c r="D54" s="13"/>
      <c r="E54" s="31">
        <v>0.59181524614575531</v>
      </c>
      <c r="F54" s="52">
        <v>0.64273991604307357</v>
      </c>
      <c r="G54" s="31">
        <v>0.20644271082099455</v>
      </c>
      <c r="H54" s="52">
        <v>0.65330119598302594</v>
      </c>
      <c r="I54" s="76">
        <v>3.8248122115122289E-2</v>
      </c>
      <c r="J54" s="52">
        <v>0.41460825759567044</v>
      </c>
      <c r="K54" s="76">
        <v>4.9105660754880771E-2</v>
      </c>
      <c r="L54" s="154">
        <v>0.92844857139938042</v>
      </c>
    </row>
    <row r="55" spans="1:12">
      <c r="A55" s="78" t="s">
        <v>46</v>
      </c>
      <c r="B55" s="19" t="s">
        <v>169</v>
      </c>
      <c r="C55" s="366"/>
      <c r="D55" s="13"/>
      <c r="E55" s="31">
        <v>6.7384679342066559E-2</v>
      </c>
      <c r="F55" s="52">
        <v>0.64273991604307357</v>
      </c>
      <c r="G55" s="31"/>
      <c r="H55" s="47"/>
      <c r="I55" s="76"/>
      <c r="J55" s="13"/>
      <c r="K55" s="76"/>
      <c r="L55" s="76"/>
    </row>
    <row r="56" spans="1:12">
      <c r="A56" s="78" t="s">
        <v>48</v>
      </c>
      <c r="B56" s="19" t="s">
        <v>162</v>
      </c>
      <c r="C56" s="366"/>
      <c r="D56" s="13"/>
      <c r="E56" s="14"/>
      <c r="F56" s="15"/>
      <c r="G56" s="18" t="s">
        <v>120</v>
      </c>
      <c r="H56" s="52">
        <v>0</v>
      </c>
      <c r="I56" s="31">
        <v>0.34907554635643517</v>
      </c>
      <c r="J56" s="52">
        <v>0.71059810866731665</v>
      </c>
      <c r="K56" s="76"/>
      <c r="L56" s="76"/>
    </row>
    <row r="57" spans="1:12">
      <c r="A57" s="78" t="s">
        <v>49</v>
      </c>
      <c r="B57" s="19" t="s">
        <v>162</v>
      </c>
      <c r="C57" s="366"/>
      <c r="D57" s="13"/>
      <c r="E57" s="14"/>
      <c r="F57" s="15"/>
      <c r="G57" s="76">
        <v>1.5230420799177474E-2</v>
      </c>
      <c r="H57" s="52">
        <v>0.80812744392238767</v>
      </c>
      <c r="I57" s="31">
        <v>0.32382494231029435</v>
      </c>
      <c r="J57" s="52">
        <v>0.71059810866731665</v>
      </c>
      <c r="K57" s="76"/>
      <c r="L57" s="76"/>
    </row>
    <row r="58" spans="1:12">
      <c r="A58" s="78" t="s">
        <v>50</v>
      </c>
      <c r="B58" s="19" t="s">
        <v>162</v>
      </c>
      <c r="C58" s="366"/>
      <c r="D58" s="13"/>
      <c r="E58" s="14"/>
      <c r="F58" s="15"/>
      <c r="G58" s="76">
        <v>7.7200532937895415E-3</v>
      </c>
      <c r="H58" s="52">
        <v>0.64645037477401734</v>
      </c>
      <c r="I58" s="76">
        <v>1.7035672281742253E-2</v>
      </c>
      <c r="J58" s="52">
        <v>0.71059810866731665</v>
      </c>
      <c r="K58" s="76"/>
      <c r="L58" s="76"/>
    </row>
    <row r="59" spans="1:12">
      <c r="A59" s="78" t="s">
        <v>51</v>
      </c>
      <c r="B59" s="19" t="s">
        <v>169</v>
      </c>
      <c r="C59" s="366"/>
      <c r="D59" s="13"/>
      <c r="E59" s="14"/>
      <c r="F59" s="15"/>
      <c r="G59" s="76" t="s">
        <v>120</v>
      </c>
      <c r="H59" s="52"/>
      <c r="I59" s="18">
        <v>9.0415203969744843E-4</v>
      </c>
      <c r="J59" s="52">
        <v>0.23156069057610912</v>
      </c>
      <c r="K59" s="76"/>
      <c r="L59" s="76"/>
    </row>
    <row r="60" spans="1:12">
      <c r="A60" s="78" t="s">
        <v>52</v>
      </c>
      <c r="B60" s="19" t="s">
        <v>162</v>
      </c>
      <c r="C60" s="366"/>
      <c r="D60" s="13"/>
      <c r="E60" s="14"/>
      <c r="F60" s="15"/>
      <c r="G60" s="31"/>
      <c r="H60" s="47"/>
      <c r="I60" s="34">
        <v>3.5534019757914641E-2</v>
      </c>
      <c r="J60" s="52">
        <v>0.95695456360893683</v>
      </c>
      <c r="K60" s="76"/>
      <c r="L60" s="76"/>
    </row>
    <row r="61" spans="1:12">
      <c r="A61" s="78" t="s">
        <v>53</v>
      </c>
      <c r="B61" s="19" t="s">
        <v>162</v>
      </c>
      <c r="C61" s="366"/>
      <c r="D61" s="13"/>
      <c r="E61" s="14"/>
      <c r="F61" s="15"/>
      <c r="G61" s="31"/>
      <c r="H61" s="47"/>
      <c r="I61" s="21">
        <v>3.1087772184527E-3</v>
      </c>
      <c r="J61" s="166">
        <v>0.95695456360893683</v>
      </c>
      <c r="K61" s="76"/>
      <c r="L61" s="76"/>
    </row>
    <row r="62" spans="1:12">
      <c r="A62" s="78" t="s">
        <v>54</v>
      </c>
      <c r="B62" s="19" t="s">
        <v>162</v>
      </c>
      <c r="C62" s="366"/>
      <c r="D62" s="13"/>
      <c r="E62" s="14"/>
      <c r="F62" s="15"/>
      <c r="G62" s="31"/>
      <c r="H62" s="47"/>
      <c r="I62" s="76"/>
      <c r="J62" s="13"/>
      <c r="K62" s="18">
        <v>1.9098534389811742E-2</v>
      </c>
      <c r="L62" s="154">
        <v>0.62089702680770242</v>
      </c>
    </row>
    <row r="63" spans="1:12">
      <c r="A63" s="78" t="s">
        <v>55</v>
      </c>
      <c r="B63" s="19" t="s">
        <v>162</v>
      </c>
      <c r="C63" s="366"/>
      <c r="D63" s="13"/>
      <c r="E63" s="14"/>
      <c r="F63" s="15"/>
      <c r="G63" s="31"/>
      <c r="H63" s="47"/>
      <c r="I63" s="76"/>
      <c r="J63" s="13"/>
      <c r="K63" s="60" t="s">
        <v>120</v>
      </c>
      <c r="L63" s="154">
        <v>0</v>
      </c>
    </row>
    <row r="64" spans="1:12">
      <c r="A64" s="78"/>
      <c r="B64" s="19"/>
      <c r="C64" s="366"/>
      <c r="D64" s="13"/>
      <c r="E64" s="14"/>
      <c r="F64" s="15"/>
      <c r="G64" s="31"/>
      <c r="H64" s="47"/>
      <c r="I64" s="76"/>
      <c r="J64" s="13"/>
      <c r="K64" s="22"/>
      <c r="L64" s="22"/>
    </row>
    <row r="65" spans="1:12">
      <c r="A65" s="74" t="s">
        <v>56</v>
      </c>
      <c r="B65" s="77"/>
      <c r="C65" s="366"/>
      <c r="D65" s="13"/>
      <c r="E65" s="14"/>
      <c r="F65" s="15"/>
      <c r="G65" s="31"/>
      <c r="H65" s="47"/>
      <c r="I65" s="76"/>
      <c r="J65" s="13"/>
      <c r="K65" s="76"/>
      <c r="L65" s="76"/>
    </row>
    <row r="66" spans="1:12">
      <c r="A66" s="78" t="s">
        <v>23</v>
      </c>
      <c r="B66" s="19" t="s">
        <v>163</v>
      </c>
      <c r="C66" s="366"/>
      <c r="D66" s="55"/>
      <c r="E66" s="14">
        <v>4.1513761467889907</v>
      </c>
      <c r="F66" s="52">
        <v>0.64273991604307357</v>
      </c>
      <c r="G66" s="34">
        <v>2.8041483372022933</v>
      </c>
      <c r="H66" s="52">
        <v>0.1897062525038104</v>
      </c>
      <c r="I66" s="17">
        <v>8.7568774328630141</v>
      </c>
      <c r="J66" s="52">
        <v>0.55480837699785623</v>
      </c>
      <c r="K66" s="17" t="s">
        <v>120</v>
      </c>
      <c r="L66" s="154">
        <v>0</v>
      </c>
    </row>
    <row r="67" spans="1:12">
      <c r="A67" s="78" t="s">
        <v>25</v>
      </c>
      <c r="B67" s="19" t="s">
        <v>163</v>
      </c>
      <c r="C67" s="366"/>
      <c r="D67" s="55"/>
      <c r="E67" s="14">
        <v>2.4420062971877332</v>
      </c>
      <c r="F67" s="52">
        <v>0.64273991604307357</v>
      </c>
      <c r="G67" s="31">
        <v>0</v>
      </c>
      <c r="H67" s="52">
        <v>0.80812744392238767</v>
      </c>
      <c r="I67" s="76">
        <v>0</v>
      </c>
      <c r="J67" s="52">
        <v>0.71059810866731665</v>
      </c>
      <c r="K67" s="76"/>
      <c r="L67" s="76"/>
    </row>
    <row r="68" spans="1:12">
      <c r="A68" s="78" t="s">
        <v>57</v>
      </c>
      <c r="B68" s="19" t="s">
        <v>162</v>
      </c>
      <c r="C68" s="366"/>
      <c r="D68" s="13"/>
      <c r="E68" s="76">
        <v>7.691735395442717E-2</v>
      </c>
      <c r="F68" s="52">
        <v>0.64273991604307357</v>
      </c>
      <c r="G68" s="76" t="s">
        <v>120</v>
      </c>
      <c r="H68" s="52"/>
      <c r="I68" s="76">
        <v>2.5822914225495538E-2</v>
      </c>
      <c r="J68" s="52">
        <v>0.55480837699785623</v>
      </c>
      <c r="K68" s="76" t="s">
        <v>120</v>
      </c>
      <c r="L68" s="154">
        <v>0</v>
      </c>
    </row>
    <row r="69" spans="1:12">
      <c r="A69" s="78" t="s">
        <v>58</v>
      </c>
      <c r="B69" s="19" t="s">
        <v>162</v>
      </c>
      <c r="C69" s="366"/>
      <c r="D69" s="13"/>
      <c r="E69" s="14">
        <v>7.3063961208233135</v>
      </c>
      <c r="F69" s="52">
        <v>0.64273991604307357</v>
      </c>
      <c r="G69" s="76" t="s">
        <v>120</v>
      </c>
      <c r="H69" s="52"/>
      <c r="I69" s="20">
        <v>9.2758557658992262E-5</v>
      </c>
      <c r="J69" s="52">
        <v>0.18872805263993908</v>
      </c>
      <c r="K69" s="76">
        <v>1.6103061953912257E-2</v>
      </c>
      <c r="L69" s="154">
        <v>0.36430647143121214</v>
      </c>
    </row>
    <row r="70" spans="1:12">
      <c r="A70" s="78" t="s">
        <v>46</v>
      </c>
      <c r="B70" s="19" t="s">
        <v>169</v>
      </c>
      <c r="C70" s="366"/>
      <c r="D70" s="13"/>
      <c r="E70" s="14">
        <v>5.9447882934098744E-4</v>
      </c>
      <c r="F70" s="52">
        <v>0.64273991604307357</v>
      </c>
      <c r="G70" s="31"/>
      <c r="H70" s="47"/>
      <c r="I70" s="76"/>
      <c r="J70" s="13"/>
      <c r="K70" s="76"/>
      <c r="L70" s="76"/>
    </row>
    <row r="71" spans="1:12">
      <c r="A71" s="78" t="s">
        <v>59</v>
      </c>
      <c r="B71" s="19" t="s">
        <v>162</v>
      </c>
      <c r="C71" s="366"/>
      <c r="D71" s="13"/>
      <c r="E71" s="14"/>
      <c r="F71" s="15"/>
      <c r="G71" s="31" t="s">
        <v>120</v>
      </c>
      <c r="H71" s="52"/>
      <c r="I71" s="18">
        <v>3.8454426896853314E-2</v>
      </c>
      <c r="J71" s="52">
        <v>0.55480837699785623</v>
      </c>
      <c r="K71" s="76"/>
      <c r="L71" s="76"/>
    </row>
    <row r="72" spans="1:12">
      <c r="A72" s="78" t="s">
        <v>60</v>
      </c>
      <c r="B72" s="19" t="s">
        <v>169</v>
      </c>
      <c r="C72" s="366"/>
      <c r="D72" s="13"/>
      <c r="E72" s="14"/>
      <c r="F72" s="15"/>
      <c r="G72" s="31" t="s">
        <v>120</v>
      </c>
      <c r="H72" s="52"/>
      <c r="I72" s="18">
        <v>6.078608909292118E-4</v>
      </c>
      <c r="J72" s="52">
        <v>0.14586143219291975</v>
      </c>
      <c r="K72" s="76"/>
      <c r="L72" s="76"/>
    </row>
    <row r="73" spans="1:12">
      <c r="A73" s="78"/>
      <c r="B73" s="19"/>
      <c r="C73" s="366"/>
      <c r="D73" s="13"/>
      <c r="E73" s="14"/>
      <c r="F73" s="15"/>
      <c r="G73" s="31"/>
      <c r="H73" s="47"/>
      <c r="I73" s="31"/>
      <c r="J73" s="47"/>
      <c r="K73" s="76"/>
      <c r="L73" s="76"/>
    </row>
    <row r="74" spans="1:12">
      <c r="A74" s="74" t="s">
        <v>61</v>
      </c>
      <c r="B74" s="72"/>
      <c r="C74" s="366"/>
      <c r="D74" s="13"/>
      <c r="E74" s="14"/>
      <c r="F74" s="15"/>
      <c r="G74" s="31"/>
      <c r="H74" s="47"/>
      <c r="I74" s="31"/>
      <c r="J74" s="47"/>
      <c r="K74" s="76"/>
      <c r="L74" s="76"/>
    </row>
    <row r="75" spans="1:12">
      <c r="A75" s="78" t="s">
        <v>62</v>
      </c>
      <c r="B75" s="16" t="s">
        <v>162</v>
      </c>
      <c r="C75" s="366"/>
      <c r="D75" s="13"/>
      <c r="E75" s="14">
        <v>0</v>
      </c>
      <c r="F75" s="52">
        <v>0.90558988866581491</v>
      </c>
      <c r="G75" s="31"/>
      <c r="H75" s="47"/>
      <c r="I75" s="31"/>
      <c r="J75" s="47"/>
      <c r="K75" s="76"/>
      <c r="L75" s="76"/>
    </row>
    <row r="76" spans="1:12">
      <c r="A76" s="78" t="s">
        <v>63</v>
      </c>
      <c r="B76" s="16" t="s">
        <v>162</v>
      </c>
      <c r="C76" s="366"/>
      <c r="D76" s="13"/>
      <c r="E76" s="14"/>
      <c r="F76" s="15"/>
      <c r="G76" s="31"/>
      <c r="H76" s="47"/>
      <c r="I76" s="31">
        <v>3.3371728227807052</v>
      </c>
      <c r="J76" s="52">
        <v>0.25881852592621007</v>
      </c>
      <c r="K76" s="76"/>
      <c r="L76" s="76"/>
    </row>
    <row r="77" spans="1:12">
      <c r="A77" s="78" t="s">
        <v>64</v>
      </c>
      <c r="B77" s="16" t="s">
        <v>162</v>
      </c>
      <c r="C77" s="366"/>
      <c r="D77" s="13"/>
      <c r="E77" s="14"/>
      <c r="F77" s="15"/>
      <c r="G77" s="31"/>
      <c r="H77" s="47"/>
      <c r="I77" s="31">
        <v>3.8862397074826278</v>
      </c>
      <c r="J77" s="52">
        <v>0.25881852592621007</v>
      </c>
      <c r="K77" s="76"/>
      <c r="L77" s="76"/>
    </row>
    <row r="78" spans="1:12">
      <c r="A78" s="78" t="s">
        <v>65</v>
      </c>
      <c r="B78" s="16" t="s">
        <v>162</v>
      </c>
      <c r="C78" s="366"/>
      <c r="D78" s="13"/>
      <c r="E78" s="14"/>
      <c r="F78" s="15"/>
      <c r="G78" s="14">
        <v>14.931627431197262</v>
      </c>
      <c r="H78" s="52">
        <v>0.71671463062068685</v>
      </c>
      <c r="I78" s="31">
        <v>0.46014192185345887</v>
      </c>
      <c r="J78" s="52">
        <v>0.25881852592621007</v>
      </c>
      <c r="K78" s="76">
        <v>2.5556306130812771E-2</v>
      </c>
      <c r="L78" s="154">
        <v>0.44768005797393762</v>
      </c>
    </row>
    <row r="79" spans="1:12">
      <c r="A79" s="78" t="s">
        <v>29</v>
      </c>
      <c r="B79" s="16" t="s">
        <v>162</v>
      </c>
      <c r="C79" s="366"/>
      <c r="D79" s="13"/>
      <c r="E79" s="14"/>
      <c r="F79" s="15"/>
      <c r="G79" s="14">
        <v>5.6368170156921655</v>
      </c>
      <c r="H79" s="52">
        <v>0.64861151903004222</v>
      </c>
      <c r="I79" s="31">
        <v>7.9676253344630119</v>
      </c>
      <c r="J79" s="52">
        <v>0.18872805263993908</v>
      </c>
      <c r="K79" s="76"/>
      <c r="L79" s="76"/>
    </row>
    <row r="80" spans="1:12">
      <c r="A80" s="78" t="s">
        <v>66</v>
      </c>
      <c r="B80" s="16" t="s">
        <v>162</v>
      </c>
      <c r="C80" s="366"/>
      <c r="D80" s="13"/>
      <c r="E80" s="14"/>
      <c r="F80" s="15"/>
      <c r="G80" s="14"/>
      <c r="H80" s="15"/>
      <c r="I80" s="76"/>
      <c r="J80" s="13"/>
      <c r="K80" s="76">
        <v>10.319751097222628</v>
      </c>
      <c r="L80" s="154">
        <v>0.92844857139938042</v>
      </c>
    </row>
    <row r="81" spans="1:17">
      <c r="A81" s="78" t="s">
        <v>67</v>
      </c>
      <c r="B81" s="16" t="s">
        <v>162</v>
      </c>
      <c r="C81" s="366"/>
      <c r="D81" s="13"/>
      <c r="E81" s="14"/>
      <c r="F81" s="15"/>
      <c r="G81" s="14"/>
      <c r="H81" s="15"/>
      <c r="I81" s="76"/>
      <c r="J81" s="13"/>
      <c r="K81" s="76" t="s">
        <v>120</v>
      </c>
      <c r="L81" s="154">
        <v>0</v>
      </c>
    </row>
    <row r="82" spans="1:17">
      <c r="A82" s="78" t="s">
        <v>68</v>
      </c>
      <c r="B82" s="16" t="s">
        <v>162</v>
      </c>
      <c r="C82" s="366"/>
      <c r="D82" s="13"/>
      <c r="E82" s="14"/>
      <c r="F82" s="52"/>
      <c r="G82" s="14">
        <v>11.418742221226658</v>
      </c>
      <c r="H82" s="52">
        <v>0.45890526652623181</v>
      </c>
      <c r="I82" s="76"/>
      <c r="J82" s="13"/>
      <c r="K82" s="76"/>
      <c r="L82" s="76"/>
    </row>
    <row r="83" spans="1:17">
      <c r="A83" s="78"/>
      <c r="B83" s="16"/>
      <c r="C83" s="366"/>
      <c r="D83" s="13"/>
      <c r="E83" s="14"/>
      <c r="F83" s="15"/>
      <c r="G83" s="14"/>
      <c r="H83" s="15"/>
      <c r="I83" s="76"/>
      <c r="J83" s="13"/>
      <c r="K83" s="76"/>
      <c r="L83" s="76"/>
    </row>
    <row r="84" spans="1:17">
      <c r="A84" s="74" t="s">
        <v>69</v>
      </c>
      <c r="B84" s="72"/>
      <c r="C84" s="366"/>
      <c r="D84" s="13"/>
      <c r="E84" s="14"/>
      <c r="F84" s="15"/>
      <c r="G84" s="14"/>
      <c r="H84" s="15"/>
      <c r="I84" s="76"/>
      <c r="J84" s="13"/>
      <c r="K84" s="76"/>
      <c r="L84" s="76"/>
    </row>
    <row r="85" spans="1:17">
      <c r="A85" s="78" t="s">
        <v>70</v>
      </c>
      <c r="B85" s="16" t="s">
        <v>162</v>
      </c>
      <c r="C85" s="366"/>
      <c r="D85" s="52"/>
      <c r="E85" s="14"/>
      <c r="F85" s="15"/>
      <c r="G85" s="14"/>
      <c r="H85" s="15"/>
      <c r="I85" s="76"/>
      <c r="J85" s="13"/>
      <c r="K85" s="76"/>
      <c r="L85" s="76"/>
    </row>
    <row r="86" spans="1:17">
      <c r="A86" s="78" t="s">
        <v>71</v>
      </c>
      <c r="B86" s="16" t="s">
        <v>162</v>
      </c>
      <c r="C86" s="366"/>
      <c r="D86" s="13"/>
      <c r="E86" s="14">
        <v>764.61448898699791</v>
      </c>
      <c r="F86" s="52">
        <v>0.90558988866581491</v>
      </c>
      <c r="G86" s="14"/>
      <c r="H86" s="15"/>
      <c r="I86" s="76"/>
      <c r="J86" s="13"/>
      <c r="K86" s="76"/>
      <c r="L86" s="76"/>
    </row>
    <row r="87" spans="1:17">
      <c r="A87" s="78" t="s">
        <v>72</v>
      </c>
      <c r="B87" s="16" t="s">
        <v>162</v>
      </c>
      <c r="C87" s="366"/>
      <c r="D87" s="13"/>
      <c r="E87" s="14"/>
      <c r="F87" s="15"/>
      <c r="G87" s="14"/>
      <c r="H87" s="15"/>
      <c r="I87" s="31">
        <v>4.6821205468071954</v>
      </c>
      <c r="J87" s="52">
        <v>0.41460825759567044</v>
      </c>
      <c r="K87" s="76"/>
      <c r="L87" s="76"/>
    </row>
    <row r="88" spans="1:17">
      <c r="A88" s="78" t="s">
        <v>73</v>
      </c>
      <c r="B88" s="16" t="s">
        <v>162</v>
      </c>
      <c r="C88" s="366"/>
      <c r="D88" s="13"/>
      <c r="E88" s="14"/>
      <c r="F88" s="15"/>
      <c r="G88" s="14"/>
      <c r="H88" s="15"/>
      <c r="I88" s="76">
        <v>4.2016876606859009E-2</v>
      </c>
      <c r="J88" s="52">
        <v>0.35034127296940981</v>
      </c>
      <c r="K88" s="76"/>
      <c r="L88" s="76"/>
    </row>
    <row r="89" spans="1:17">
      <c r="A89" s="78" t="s">
        <v>74</v>
      </c>
      <c r="B89" s="16" t="s">
        <v>162</v>
      </c>
      <c r="C89" s="366"/>
      <c r="D89" s="13"/>
      <c r="E89" s="14"/>
      <c r="F89" s="15"/>
      <c r="G89" s="14">
        <v>13.174241228734441</v>
      </c>
      <c r="H89" s="52">
        <v>0.57431268118218715</v>
      </c>
      <c r="I89" s="31">
        <v>6.2071851647892764</v>
      </c>
      <c r="J89" s="52">
        <v>0.35602175858978757</v>
      </c>
      <c r="K89" s="76"/>
      <c r="L89" s="76"/>
    </row>
    <row r="90" spans="1:17">
      <c r="A90" s="78" t="s">
        <v>75</v>
      </c>
      <c r="B90" s="16" t="s">
        <v>162</v>
      </c>
      <c r="C90" s="366"/>
      <c r="D90" s="13"/>
      <c r="E90" s="14"/>
      <c r="F90" s="15"/>
      <c r="G90" s="14" t="s">
        <v>120</v>
      </c>
      <c r="H90" s="52"/>
      <c r="I90" s="31">
        <v>0</v>
      </c>
      <c r="J90" s="52">
        <v>0.18872805263993908</v>
      </c>
      <c r="K90" s="76"/>
      <c r="L90" s="76"/>
    </row>
    <row r="91" spans="1:17">
      <c r="A91" s="78" t="s">
        <v>76</v>
      </c>
      <c r="B91" s="16" t="s">
        <v>162</v>
      </c>
      <c r="C91" s="366"/>
      <c r="D91" s="13"/>
      <c r="E91" s="14"/>
      <c r="F91" s="15"/>
      <c r="G91" s="14" t="s">
        <v>120</v>
      </c>
      <c r="H91" s="52"/>
      <c r="I91" s="31">
        <v>7.3974876186647637E-2</v>
      </c>
      <c r="J91" s="52">
        <v>0.34451778430939944</v>
      </c>
      <c r="K91" s="76">
        <v>0.31657106174566585</v>
      </c>
      <c r="L91" s="154">
        <v>0.32015588758471952</v>
      </c>
    </row>
    <row r="92" spans="1:17">
      <c r="A92" s="78" t="s">
        <v>66</v>
      </c>
      <c r="B92" s="16" t="s">
        <v>162</v>
      </c>
      <c r="C92" s="366"/>
      <c r="D92" s="13"/>
      <c r="E92" s="14"/>
      <c r="F92" s="15"/>
      <c r="G92" s="14"/>
      <c r="H92" s="15"/>
      <c r="I92" s="76"/>
      <c r="J92" s="13"/>
      <c r="K92" s="76">
        <v>2.9080241485866467</v>
      </c>
      <c r="L92" s="154">
        <v>0.62567342446434071</v>
      </c>
    </row>
    <row r="93" spans="1:17">
      <c r="A93" s="78" t="s">
        <v>67</v>
      </c>
      <c r="B93" s="16" t="s">
        <v>162</v>
      </c>
      <c r="C93" s="366"/>
      <c r="D93" s="13"/>
      <c r="E93" s="14"/>
      <c r="F93" s="15"/>
      <c r="G93" s="14"/>
      <c r="H93" s="15"/>
      <c r="I93" s="76"/>
      <c r="J93" s="13"/>
      <c r="K93" s="76" t="s">
        <v>120</v>
      </c>
      <c r="L93" s="154"/>
    </row>
    <row r="94" spans="1:17">
      <c r="A94" s="78" t="s">
        <v>77</v>
      </c>
      <c r="B94" s="16" t="s">
        <v>162</v>
      </c>
      <c r="C94" s="366"/>
      <c r="D94" s="13"/>
      <c r="E94" s="14">
        <v>2.1615346782630032</v>
      </c>
      <c r="F94" s="52">
        <v>0.64273991604307357</v>
      </c>
      <c r="G94" s="14">
        <v>3.0357831125315444</v>
      </c>
      <c r="H94" s="52">
        <v>0.64861151903004222</v>
      </c>
      <c r="I94" s="76"/>
      <c r="J94" s="13"/>
      <c r="K94" s="76">
        <v>0.51702672755819201</v>
      </c>
      <c r="L94" s="154">
        <v>0.58690933336576745</v>
      </c>
    </row>
    <row r="95" spans="1:17">
      <c r="A95" s="78" t="s">
        <v>78</v>
      </c>
      <c r="B95" s="16" t="s">
        <v>162</v>
      </c>
      <c r="C95" s="367"/>
      <c r="D95" s="24"/>
      <c r="E95" s="59">
        <v>1.9272643012836312</v>
      </c>
      <c r="F95" s="63">
        <v>0.64273991604307357</v>
      </c>
      <c r="G95" s="35">
        <v>2.0548211125709317</v>
      </c>
      <c r="H95" s="64">
        <v>0.64861151903004222</v>
      </c>
      <c r="I95" s="23"/>
      <c r="J95" s="24"/>
      <c r="K95" s="23">
        <v>0.37924154137944516</v>
      </c>
      <c r="L95" s="167">
        <v>0.58690933336576745</v>
      </c>
    </row>
    <row r="96" spans="1:17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238</v>
      </c>
      <c r="B97" s="261"/>
      <c r="C97" s="127" t="s">
        <v>234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0"/>
      <c r="D98" s="280"/>
      <c r="E98" s="289">
        <v>185</v>
      </c>
      <c r="F98" s="280"/>
      <c r="G98" s="289">
        <f>99/G9</f>
        <v>236.69211639193333</v>
      </c>
      <c r="H98" s="289"/>
      <c r="I98" s="289">
        <v>1514</v>
      </c>
      <c r="J98" s="290"/>
      <c r="K98" s="288"/>
      <c r="L98" s="288"/>
      <c r="M98" s="33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292"/>
      <c r="D99" s="292"/>
      <c r="E99" s="14">
        <v>530.53769999999997</v>
      </c>
      <c r="F99" s="14"/>
      <c r="G99" s="14">
        <v>160.40844000000001</v>
      </c>
      <c r="H99" s="14"/>
      <c r="I99" s="14"/>
      <c r="J99" s="14"/>
      <c r="K99" s="14">
        <v>35.916899999999998</v>
      </c>
      <c r="L99" s="294"/>
      <c r="M99" s="33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294"/>
      <c r="D100" s="294"/>
      <c r="E100" s="297">
        <v>9.4570000000000019E-3</v>
      </c>
      <c r="F100" s="297"/>
      <c r="G100" s="297">
        <v>4.5912000000000001E-3</v>
      </c>
      <c r="H100" s="297"/>
      <c r="I100" s="297"/>
      <c r="J100" s="297"/>
      <c r="K100" s="297">
        <v>1.013E-3</v>
      </c>
      <c r="L100" s="294"/>
      <c r="M100" s="33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295"/>
      <c r="D101" s="295"/>
      <c r="E101" s="298">
        <v>9.4570000000000016E-4</v>
      </c>
      <c r="F101" s="298"/>
      <c r="G101" s="298">
        <v>7.6853999999999996E-4</v>
      </c>
      <c r="H101" s="298"/>
      <c r="I101" s="298"/>
      <c r="J101" s="298"/>
      <c r="K101" s="298">
        <v>1.6790000000000002E-4</v>
      </c>
      <c r="L101" s="295"/>
      <c r="M101" s="44"/>
      <c r="N101" s="44"/>
      <c r="O101" s="44"/>
      <c r="P101" s="44"/>
      <c r="Q101" s="44"/>
    </row>
  </sheetData>
  <sheetProtection password="DE70" sheet="1" objects="1" scenarios="1"/>
  <mergeCells count="3">
    <mergeCell ref="C11:C95"/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101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H87" sqref="H86:H87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137</v>
      </c>
    </row>
    <row r="2" spans="1:17">
      <c r="A2" s="27"/>
    </row>
    <row r="3" spans="1:17">
      <c r="A3" s="149" t="s">
        <v>151</v>
      </c>
    </row>
    <row r="4" spans="1:17">
      <c r="A4" s="28"/>
      <c r="B4" s="147" t="s">
        <v>0</v>
      </c>
      <c r="C4" s="56">
        <v>0.41593768335250081</v>
      </c>
      <c r="D4" s="370" t="s">
        <v>152</v>
      </c>
      <c r="E4" s="371"/>
      <c r="F4" s="37">
        <v>80910000</v>
      </c>
      <c r="G4" s="146"/>
      <c r="H4" s="145" t="s">
        <v>1</v>
      </c>
      <c r="I4" s="37">
        <v>1978000</v>
      </c>
      <c r="J4" s="28"/>
      <c r="K4" s="148" t="s">
        <v>2</v>
      </c>
      <c r="L4" s="1">
        <f>I4/(I4+I5)</f>
        <v>1</v>
      </c>
      <c r="Q4" s="72"/>
    </row>
    <row r="5" spans="1:17">
      <c r="A5" s="29"/>
      <c r="B5" s="30" t="s">
        <v>3</v>
      </c>
      <c r="C5" s="38">
        <v>0</v>
      </c>
      <c r="D5" s="370" t="s">
        <v>153</v>
      </c>
      <c r="E5" s="371"/>
      <c r="F5" s="38">
        <v>20377000</v>
      </c>
      <c r="G5" s="150"/>
      <c r="H5" s="151" t="s">
        <v>4</v>
      </c>
      <c r="I5" s="38">
        <v>0</v>
      </c>
      <c r="J5" s="29"/>
      <c r="K5" s="30" t="s">
        <v>2</v>
      </c>
      <c r="L5" s="38">
        <v>0</v>
      </c>
      <c r="Q5" s="72"/>
    </row>
    <row r="6" spans="1:17">
      <c r="A6" s="72"/>
      <c r="B6" s="72"/>
      <c r="C6" s="72"/>
      <c r="D6" s="72"/>
      <c r="E6" s="72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6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8.75" customHeight="1">
      <c r="A9" s="73"/>
      <c r="B9" s="9" t="s">
        <v>158</v>
      </c>
      <c r="C9" s="32"/>
      <c r="D9" s="46"/>
      <c r="E9" s="32">
        <v>1.9156887868815229</v>
      </c>
      <c r="F9" s="46" t="s">
        <v>170</v>
      </c>
      <c r="G9" s="10">
        <f>C4</f>
        <v>0.41593768335250081</v>
      </c>
      <c r="H9" s="46" t="s">
        <v>170</v>
      </c>
      <c r="I9" s="11">
        <v>1</v>
      </c>
      <c r="J9" s="46" t="s">
        <v>170</v>
      </c>
      <c r="K9" s="12">
        <v>1</v>
      </c>
      <c r="L9" s="32" t="s">
        <v>170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>
      <c r="A11" s="75" t="s">
        <v>15</v>
      </c>
      <c r="B11" s="79" t="s">
        <v>160</v>
      </c>
      <c r="C11" s="366" t="s">
        <v>171</v>
      </c>
      <c r="D11" s="15"/>
      <c r="E11" s="14">
        <v>1155.8012581848759</v>
      </c>
      <c r="F11" s="52">
        <v>0.86395169474246092</v>
      </c>
      <c r="G11" s="14"/>
      <c r="H11" s="15"/>
      <c r="I11" s="14">
        <v>4049.8790922832377</v>
      </c>
      <c r="J11" s="52">
        <v>0.44082204246713852</v>
      </c>
      <c r="K11" s="14"/>
      <c r="L11" s="14"/>
    </row>
    <row r="12" spans="1:17">
      <c r="A12" s="75" t="s">
        <v>17</v>
      </c>
      <c r="B12" s="79" t="s">
        <v>160</v>
      </c>
      <c r="C12" s="366"/>
      <c r="D12" s="15"/>
      <c r="E12" s="14">
        <v>1.7337018872773138</v>
      </c>
      <c r="F12" s="52">
        <v>0.86395169474246092</v>
      </c>
      <c r="G12" s="14"/>
      <c r="H12" s="15"/>
      <c r="I12" s="14">
        <v>28.28360930608088</v>
      </c>
      <c r="J12" s="52">
        <v>0.44082204246713852</v>
      </c>
      <c r="K12" s="14"/>
      <c r="L12" s="14"/>
    </row>
    <row r="13" spans="1:17">
      <c r="A13" s="75" t="s">
        <v>18</v>
      </c>
      <c r="B13" s="79" t="s">
        <v>160</v>
      </c>
      <c r="C13" s="366"/>
      <c r="D13" s="15"/>
      <c r="E13" s="14">
        <v>47.861141131042253</v>
      </c>
      <c r="F13" s="52">
        <v>0.86395169474246092</v>
      </c>
      <c r="G13" s="14"/>
      <c r="H13" s="15"/>
      <c r="I13" s="14">
        <v>0</v>
      </c>
      <c r="J13" s="52">
        <v>0.44082204246713852</v>
      </c>
      <c r="K13" s="14"/>
      <c r="L13" s="14"/>
    </row>
    <row r="14" spans="1:17">
      <c r="A14" s="153" t="s">
        <v>161</v>
      </c>
      <c r="B14" s="79" t="s">
        <v>160</v>
      </c>
      <c r="C14" s="366"/>
      <c r="D14" s="13"/>
      <c r="E14" s="14">
        <v>86.33433226196729</v>
      </c>
      <c r="F14" s="52">
        <v>0.86395169474246092</v>
      </c>
      <c r="G14" s="76"/>
      <c r="H14" s="13"/>
      <c r="I14" s="76"/>
      <c r="J14" s="13"/>
      <c r="K14" s="76"/>
      <c r="L14" s="76"/>
    </row>
    <row r="15" spans="1:17">
      <c r="A15" s="153"/>
      <c r="B15" s="79"/>
      <c r="C15" s="366"/>
      <c r="D15" s="13"/>
      <c r="E15" s="76"/>
      <c r="F15" s="13"/>
      <c r="G15" s="76"/>
      <c r="H15" s="13"/>
      <c r="I15" s="76"/>
      <c r="J15" s="13"/>
      <c r="K15" s="76"/>
      <c r="L15" s="76"/>
    </row>
    <row r="16" spans="1:17">
      <c r="A16" s="74" t="s">
        <v>19</v>
      </c>
      <c r="B16" s="72"/>
      <c r="C16" s="366"/>
      <c r="D16" s="13"/>
      <c r="E16" s="76"/>
      <c r="F16" s="13"/>
      <c r="G16" s="76"/>
      <c r="H16" s="13"/>
      <c r="I16" s="76"/>
      <c r="J16" s="13"/>
      <c r="K16" s="76"/>
      <c r="L16" s="76"/>
    </row>
    <row r="17" spans="1:12">
      <c r="A17" s="78" t="s">
        <v>9</v>
      </c>
      <c r="B17" s="16" t="s">
        <v>162</v>
      </c>
      <c r="C17" s="366"/>
      <c r="D17" s="13"/>
      <c r="E17" s="14">
        <v>3385.920521551453</v>
      </c>
      <c r="F17" s="52">
        <v>0.8175305908965248</v>
      </c>
      <c r="G17" s="76"/>
      <c r="H17" s="13"/>
      <c r="I17" s="76"/>
      <c r="J17" s="13"/>
      <c r="K17" s="76"/>
      <c r="L17" s="76"/>
    </row>
    <row r="18" spans="1:12">
      <c r="A18" s="78" t="s">
        <v>21</v>
      </c>
      <c r="B18" s="16" t="s">
        <v>162</v>
      </c>
      <c r="C18" s="366"/>
      <c r="D18" s="13"/>
      <c r="E18" s="14">
        <v>66.032783436519125</v>
      </c>
      <c r="F18" s="52">
        <v>0.8175305908965248</v>
      </c>
      <c r="G18" s="76"/>
      <c r="H18" s="13"/>
      <c r="I18" s="76"/>
      <c r="J18" s="13"/>
      <c r="K18" s="76"/>
      <c r="L18" s="76"/>
    </row>
    <row r="19" spans="1:12">
      <c r="A19" s="78" t="s">
        <v>22</v>
      </c>
      <c r="B19" s="16" t="s">
        <v>162</v>
      </c>
      <c r="C19" s="366"/>
      <c r="D19" s="13"/>
      <c r="E19" s="14">
        <v>45.675740405022516</v>
      </c>
      <c r="F19" s="52">
        <v>0.8175305908965248</v>
      </c>
      <c r="G19" s="76"/>
      <c r="H19" s="13"/>
      <c r="I19" s="76"/>
      <c r="J19" s="13"/>
      <c r="K19" s="76"/>
      <c r="L19" s="76"/>
    </row>
    <row r="20" spans="1:12">
      <c r="A20" s="78" t="s">
        <v>23</v>
      </c>
      <c r="B20" s="16" t="s">
        <v>163</v>
      </c>
      <c r="C20" s="366"/>
      <c r="D20" s="52"/>
      <c r="E20" s="14">
        <v>2.0157156986146729</v>
      </c>
      <c r="F20" s="52">
        <v>0.99999999951302543</v>
      </c>
      <c r="G20" s="31">
        <v>0.12617918132833958</v>
      </c>
      <c r="H20" s="52">
        <v>0.38041140776699028</v>
      </c>
      <c r="I20" s="14">
        <v>1.0369623907392311</v>
      </c>
      <c r="J20" s="52">
        <v>0.99991203235591508</v>
      </c>
      <c r="K20" s="76">
        <v>0.31092851018354073</v>
      </c>
      <c r="L20" s="154">
        <v>0.37078999581879712</v>
      </c>
    </row>
    <row r="21" spans="1:12">
      <c r="A21" s="78" t="s">
        <v>25</v>
      </c>
      <c r="B21" s="16" t="s">
        <v>163</v>
      </c>
      <c r="C21" s="366"/>
      <c r="D21" s="52"/>
      <c r="E21" s="14">
        <v>0</v>
      </c>
      <c r="F21" s="52">
        <v>0.99999999951302543</v>
      </c>
      <c r="G21" s="14">
        <v>0</v>
      </c>
      <c r="H21" s="52">
        <v>0.78211286407766989</v>
      </c>
      <c r="I21" s="14">
        <v>0</v>
      </c>
      <c r="J21" s="52">
        <v>0.99991203235591508</v>
      </c>
      <c r="K21" s="76"/>
      <c r="L21" s="76"/>
    </row>
    <row r="22" spans="1:12">
      <c r="A22" s="78" t="s">
        <v>26</v>
      </c>
      <c r="B22" s="16" t="s">
        <v>162</v>
      </c>
      <c r="C22" s="366"/>
      <c r="D22" s="15"/>
      <c r="E22" s="14"/>
      <c r="F22" s="15"/>
      <c r="G22" s="61">
        <v>663.25301535137828</v>
      </c>
      <c r="H22" s="52">
        <v>1</v>
      </c>
      <c r="I22" s="14"/>
      <c r="J22" s="15"/>
      <c r="K22" s="76"/>
      <c r="L22" s="76"/>
    </row>
    <row r="23" spans="1:12">
      <c r="A23" s="78" t="s">
        <v>27</v>
      </c>
      <c r="B23" s="16" t="s">
        <v>162</v>
      </c>
      <c r="C23" s="366"/>
      <c r="D23" s="15"/>
      <c r="E23" s="14"/>
      <c r="F23" s="15"/>
      <c r="G23" s="61">
        <v>137.70637724654873</v>
      </c>
      <c r="H23" s="52">
        <v>1</v>
      </c>
      <c r="I23" s="14"/>
      <c r="J23" s="15"/>
      <c r="K23" s="76"/>
      <c r="L23" s="76"/>
    </row>
    <row r="24" spans="1:12">
      <c r="A24" s="78" t="s">
        <v>28</v>
      </c>
      <c r="B24" s="16" t="s">
        <v>162</v>
      </c>
      <c r="C24" s="366"/>
      <c r="D24" s="15"/>
      <c r="E24" s="14"/>
      <c r="F24" s="15"/>
      <c r="G24" s="14">
        <v>6.2375836777734888</v>
      </c>
      <c r="H24" s="52">
        <v>0.51558737864077675</v>
      </c>
      <c r="I24" s="14">
        <v>4.1739835201945157</v>
      </c>
      <c r="J24" s="52">
        <v>0.1497067745197169</v>
      </c>
      <c r="K24" s="76"/>
      <c r="L24" s="76"/>
    </row>
    <row r="25" spans="1:12">
      <c r="A25" s="78" t="s">
        <v>29</v>
      </c>
      <c r="B25" s="16" t="s">
        <v>162</v>
      </c>
      <c r="C25" s="366"/>
      <c r="D25" s="15"/>
      <c r="E25" s="14"/>
      <c r="F25" s="15"/>
      <c r="G25" s="14" t="s">
        <v>120</v>
      </c>
      <c r="H25" s="52"/>
      <c r="I25" s="14">
        <v>7.7130892881264357</v>
      </c>
      <c r="J25" s="52">
        <v>0.1497067745197169</v>
      </c>
      <c r="K25" s="76"/>
      <c r="L25" s="76"/>
    </row>
    <row r="26" spans="1:12">
      <c r="A26" s="78" t="s">
        <v>10</v>
      </c>
      <c r="B26" s="16" t="s">
        <v>162</v>
      </c>
      <c r="C26" s="366"/>
      <c r="D26" s="15"/>
      <c r="E26" s="14"/>
      <c r="F26" s="15"/>
      <c r="G26" s="76"/>
      <c r="H26" s="13"/>
      <c r="I26" s="14">
        <v>1915.6887868815229</v>
      </c>
      <c r="J26" s="52">
        <v>0.99991203235591508</v>
      </c>
      <c r="K26" s="76"/>
      <c r="L26" s="76"/>
    </row>
    <row r="27" spans="1:12">
      <c r="A27" s="78" t="s">
        <v>30</v>
      </c>
      <c r="B27" s="16" t="s">
        <v>162</v>
      </c>
      <c r="C27" s="366"/>
      <c r="D27" s="15"/>
      <c r="E27" s="14"/>
      <c r="F27" s="15"/>
      <c r="G27" s="76"/>
      <c r="H27" s="13"/>
      <c r="I27" s="14">
        <v>415.93768335250081</v>
      </c>
      <c r="J27" s="52">
        <v>0</v>
      </c>
      <c r="K27" s="76"/>
      <c r="L27" s="76"/>
    </row>
    <row r="28" spans="1:12">
      <c r="A28" s="78" t="s">
        <v>31</v>
      </c>
      <c r="B28" s="16" t="s">
        <v>162</v>
      </c>
      <c r="C28" s="366"/>
      <c r="D28" s="15"/>
      <c r="E28" s="14"/>
      <c r="F28" s="15"/>
      <c r="G28" s="76"/>
      <c r="H28" s="13"/>
      <c r="I28" s="14">
        <v>4.6585453686352132</v>
      </c>
      <c r="J28" s="52">
        <v>0.44082204246713852</v>
      </c>
      <c r="K28" s="76"/>
      <c r="L28" s="76"/>
    </row>
    <row r="29" spans="1:12">
      <c r="A29" s="78" t="s">
        <v>32</v>
      </c>
      <c r="B29" s="16" t="s">
        <v>162</v>
      </c>
      <c r="C29" s="366"/>
      <c r="D29" s="15"/>
      <c r="E29" s="14"/>
      <c r="F29" s="15"/>
      <c r="G29" s="76"/>
      <c r="H29" s="13"/>
      <c r="I29" s="14">
        <v>13.269677609523358</v>
      </c>
      <c r="J29" s="52">
        <v>0.99991203235591508</v>
      </c>
      <c r="K29" s="76"/>
      <c r="L29" s="76"/>
    </row>
    <row r="30" spans="1:12">
      <c r="A30" s="78" t="s">
        <v>33</v>
      </c>
      <c r="B30" s="16" t="s">
        <v>162</v>
      </c>
      <c r="C30" s="366"/>
      <c r="D30" s="15"/>
      <c r="E30" s="14"/>
      <c r="F30" s="15"/>
      <c r="G30" s="76"/>
      <c r="H30" s="13"/>
      <c r="I30" s="17"/>
      <c r="J30" s="50"/>
      <c r="K30" s="14">
        <v>1000</v>
      </c>
      <c r="L30" s="154">
        <v>0.99854347826086953</v>
      </c>
    </row>
    <row r="31" spans="1:12" ht="18.75" customHeight="1">
      <c r="A31" s="78" t="s">
        <v>34</v>
      </c>
      <c r="B31" s="16" t="s">
        <v>162</v>
      </c>
      <c r="C31" s="366"/>
      <c r="D31" s="15"/>
      <c r="E31" s="14"/>
      <c r="F31" s="15"/>
      <c r="G31" s="76"/>
      <c r="H31" s="13"/>
      <c r="I31" s="17"/>
      <c r="J31" s="50"/>
      <c r="K31" s="163">
        <v>4.1788465480483707E-5</v>
      </c>
      <c r="L31" s="154">
        <v>0.84686723229074279</v>
      </c>
    </row>
    <row r="32" spans="1:12" ht="18.75" customHeight="1">
      <c r="A32" s="78"/>
      <c r="B32" s="16"/>
      <c r="C32" s="366"/>
      <c r="D32" s="15"/>
      <c r="E32" s="14"/>
      <c r="F32" s="15"/>
      <c r="G32" s="76"/>
      <c r="H32" s="13"/>
      <c r="I32" s="17"/>
      <c r="J32" s="50"/>
      <c r="K32" s="76"/>
      <c r="L32" s="154"/>
    </row>
    <row r="33" spans="1:12">
      <c r="A33" s="58" t="s">
        <v>114</v>
      </c>
      <c r="B33" s="16"/>
      <c r="C33" s="366"/>
      <c r="D33" s="15"/>
      <c r="E33" s="76"/>
      <c r="F33" s="13"/>
      <c r="G33" s="76"/>
      <c r="H33" s="13"/>
      <c r="I33" s="17"/>
      <c r="J33" s="50"/>
      <c r="K33" s="18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157">
        <v>0.90193092553930065</v>
      </c>
      <c r="F34" s="62">
        <v>0.99999999951302543</v>
      </c>
      <c r="G34" s="61">
        <v>0</v>
      </c>
      <c r="H34" s="62">
        <v>0.38041140776699028</v>
      </c>
      <c r="I34" s="157">
        <v>0.64790666802434138</v>
      </c>
      <c r="J34" s="62">
        <v>0.99991203235591508</v>
      </c>
      <c r="K34" s="157">
        <v>0</v>
      </c>
      <c r="L34" s="158">
        <v>0.37078999581879712</v>
      </c>
    </row>
    <row r="35" spans="1:12" s="159" customFormat="1">
      <c r="A35" s="155" t="s">
        <v>113</v>
      </c>
      <c r="B35" s="156" t="s">
        <v>163</v>
      </c>
      <c r="C35" s="366"/>
      <c r="D35" s="62"/>
      <c r="E35" s="168">
        <v>0</v>
      </c>
      <c r="F35" s="62">
        <v>0.99999999951302543</v>
      </c>
      <c r="G35" s="61">
        <v>0</v>
      </c>
      <c r="H35" s="62">
        <v>0.78211286407766989</v>
      </c>
      <c r="I35" s="157">
        <v>0</v>
      </c>
      <c r="J35" s="62">
        <v>0.99991203235591508</v>
      </c>
      <c r="K35" s="157">
        <v>0</v>
      </c>
      <c r="L35" s="158">
        <v>0.37078999581879712</v>
      </c>
    </row>
    <row r="36" spans="1:12">
      <c r="A36" s="78" t="s">
        <v>82</v>
      </c>
      <c r="B36" s="16" t="s">
        <v>164</v>
      </c>
      <c r="C36" s="366"/>
      <c r="D36" s="52"/>
      <c r="E36" s="18">
        <v>1.0667736042559476E-6</v>
      </c>
      <c r="F36" s="52">
        <v>1</v>
      </c>
      <c r="G36" s="31"/>
      <c r="H36" s="52"/>
      <c r="I36" s="31"/>
      <c r="J36" s="52"/>
      <c r="K36" s="31"/>
      <c r="L36" s="154"/>
    </row>
    <row r="37" spans="1:12">
      <c r="A37" s="78" t="s">
        <v>165</v>
      </c>
      <c r="B37" s="16" t="s">
        <v>87</v>
      </c>
      <c r="C37" s="366"/>
      <c r="D37" s="52"/>
      <c r="E37" s="31" t="s">
        <v>135</v>
      </c>
      <c r="F37" s="52">
        <v>0.3570471983333231</v>
      </c>
      <c r="G37" s="31"/>
      <c r="H37" s="52"/>
      <c r="I37" s="31"/>
      <c r="J37" s="52"/>
      <c r="K37" s="31"/>
      <c r="L37" s="154"/>
    </row>
    <row r="38" spans="1:12">
      <c r="A38" s="78" t="s">
        <v>166</v>
      </c>
      <c r="B38" s="16" t="s">
        <v>87</v>
      </c>
      <c r="C38" s="366"/>
      <c r="D38" s="52"/>
      <c r="E38" s="31" t="s">
        <v>133</v>
      </c>
      <c r="F38" s="52">
        <v>0.68228502609568376</v>
      </c>
      <c r="G38" s="31"/>
      <c r="H38" s="52"/>
      <c r="I38" s="31"/>
      <c r="J38" s="52"/>
      <c r="K38" s="31"/>
      <c r="L38" s="154"/>
    </row>
    <row r="39" spans="1:12">
      <c r="A39" s="78" t="s">
        <v>86</v>
      </c>
      <c r="B39" s="16" t="s">
        <v>167</v>
      </c>
      <c r="C39" s="366"/>
      <c r="D39" s="52"/>
      <c r="E39" s="163">
        <v>7.9661130242254561E-6</v>
      </c>
      <c r="F39" s="52">
        <v>0.68228502609568376</v>
      </c>
      <c r="G39" s="31"/>
      <c r="H39" s="52"/>
      <c r="I39" s="31"/>
      <c r="J39" s="52"/>
      <c r="K39" s="31"/>
      <c r="L39" s="154"/>
    </row>
    <row r="40" spans="1:12">
      <c r="A40" s="78"/>
      <c r="B40" s="16"/>
      <c r="C40" s="366"/>
      <c r="D40" s="13"/>
      <c r="E40" s="76"/>
      <c r="F40" s="13"/>
      <c r="G40" s="76"/>
      <c r="H40" s="13"/>
      <c r="I40" s="76"/>
      <c r="J40" s="13"/>
      <c r="K40" s="76"/>
      <c r="L40" s="76"/>
    </row>
    <row r="41" spans="1:12">
      <c r="A41" s="74" t="s">
        <v>35</v>
      </c>
      <c r="B41" s="72"/>
      <c r="C41" s="366"/>
      <c r="D41" s="13"/>
      <c r="E41" s="76"/>
      <c r="F41" s="13"/>
      <c r="G41" s="76"/>
      <c r="H41" s="13"/>
      <c r="I41" s="76"/>
      <c r="J41" s="13"/>
      <c r="K41" s="76"/>
      <c r="L41" s="76"/>
    </row>
    <row r="42" spans="1:12">
      <c r="A42" s="78" t="s">
        <v>36</v>
      </c>
      <c r="B42" s="16" t="s">
        <v>162</v>
      </c>
      <c r="C42" s="366"/>
      <c r="D42" s="52"/>
      <c r="E42" s="14">
        <v>0.16152091141109762</v>
      </c>
      <c r="F42" s="52">
        <v>0.97679840506453364</v>
      </c>
      <c r="G42" s="14">
        <v>12.164789249831388</v>
      </c>
      <c r="H42" s="52">
        <v>1</v>
      </c>
      <c r="I42" s="76"/>
      <c r="J42" s="13"/>
      <c r="K42" s="14">
        <v>3.3564475743189242</v>
      </c>
      <c r="L42" s="154">
        <v>1</v>
      </c>
    </row>
    <row r="43" spans="1:12">
      <c r="A43" s="78" t="s">
        <v>37</v>
      </c>
      <c r="B43" s="16" t="s">
        <v>162</v>
      </c>
      <c r="C43" s="366"/>
      <c r="D43" s="52"/>
      <c r="E43" s="14">
        <v>5.1736615958310468</v>
      </c>
      <c r="F43" s="52">
        <v>0.97679840506453364</v>
      </c>
      <c r="G43" s="14">
        <v>0.32241092855824255</v>
      </c>
      <c r="H43" s="52">
        <v>1</v>
      </c>
      <c r="I43" s="76"/>
      <c r="J43" s="13"/>
      <c r="K43" s="14">
        <v>0</v>
      </c>
      <c r="L43" s="154">
        <v>1</v>
      </c>
    </row>
    <row r="44" spans="1:12">
      <c r="A44" s="78" t="s">
        <v>38</v>
      </c>
      <c r="B44" s="16" t="s">
        <v>163</v>
      </c>
      <c r="C44" s="366"/>
      <c r="D44" s="52"/>
      <c r="E44" s="14">
        <v>168.04441523963979</v>
      </c>
      <c r="F44" s="52">
        <v>0.97679840506453364</v>
      </c>
      <c r="G44" s="14">
        <v>57.448976178769804</v>
      </c>
      <c r="H44" s="52">
        <v>1</v>
      </c>
      <c r="I44" s="76"/>
      <c r="J44" s="13"/>
      <c r="K44" s="14">
        <v>8.1276153126126029</v>
      </c>
      <c r="L44" s="154">
        <v>1</v>
      </c>
    </row>
    <row r="45" spans="1:12">
      <c r="A45" s="78" t="s">
        <v>39</v>
      </c>
      <c r="B45" s="16" t="s">
        <v>162</v>
      </c>
      <c r="C45" s="366"/>
      <c r="D45" s="52"/>
      <c r="E45" s="14">
        <v>140.87604684013482</v>
      </c>
      <c r="F45" s="52">
        <v>0.97679840506453364</v>
      </c>
      <c r="G45" s="61">
        <v>0</v>
      </c>
      <c r="H45" s="52">
        <v>1</v>
      </c>
      <c r="I45" s="76"/>
      <c r="J45" s="13"/>
      <c r="K45" s="61">
        <v>0</v>
      </c>
      <c r="L45" s="154">
        <f>L44</f>
        <v>1</v>
      </c>
    </row>
    <row r="46" spans="1:12">
      <c r="A46" s="78" t="s">
        <v>40</v>
      </c>
      <c r="B46" s="16" t="s">
        <v>168</v>
      </c>
      <c r="C46" s="366"/>
      <c r="D46" s="52"/>
      <c r="E46" s="14">
        <v>97.942174328615053</v>
      </c>
      <c r="F46" s="52">
        <v>0.97679840506453364</v>
      </c>
      <c r="G46" s="14">
        <v>95.429823968182305</v>
      </c>
      <c r="H46" s="52">
        <v>1</v>
      </c>
      <c r="I46" s="14">
        <v>14667.415208926015</v>
      </c>
      <c r="J46" s="52">
        <v>1</v>
      </c>
      <c r="K46" s="14">
        <v>28.702896009691042</v>
      </c>
      <c r="L46" s="154">
        <v>1</v>
      </c>
    </row>
    <row r="47" spans="1:12">
      <c r="A47" s="78"/>
      <c r="B47" s="16"/>
      <c r="C47" s="366"/>
      <c r="D47" s="13"/>
      <c r="E47" s="76"/>
      <c r="F47" s="13"/>
      <c r="G47" s="14"/>
      <c r="H47" s="52"/>
      <c r="I47" s="76"/>
      <c r="J47" s="13"/>
      <c r="K47" s="76"/>
      <c r="L47" s="76"/>
    </row>
    <row r="48" spans="1:12">
      <c r="A48" s="78"/>
      <c r="B48" s="16"/>
      <c r="C48" s="366"/>
      <c r="D48" s="13"/>
      <c r="E48" s="76"/>
      <c r="F48" s="13"/>
      <c r="G48" s="76"/>
      <c r="H48" s="13"/>
      <c r="I48" s="76"/>
      <c r="J48" s="13"/>
      <c r="K48" s="76"/>
      <c r="L48" s="76"/>
    </row>
    <row r="49" spans="1:12">
      <c r="A49" s="74" t="s">
        <v>42</v>
      </c>
      <c r="B49" s="72"/>
      <c r="C49" s="366"/>
      <c r="D49" s="13"/>
      <c r="E49" s="76"/>
      <c r="F49" s="13"/>
      <c r="G49" s="76"/>
      <c r="H49" s="13"/>
      <c r="I49" s="76"/>
      <c r="J49" s="13"/>
      <c r="K49" s="76"/>
      <c r="L49" s="76"/>
    </row>
    <row r="50" spans="1:12">
      <c r="A50" s="78" t="s">
        <v>43</v>
      </c>
      <c r="B50" s="16" t="s">
        <v>162</v>
      </c>
      <c r="C50" s="366"/>
      <c r="D50" s="52"/>
      <c r="E50" s="31">
        <v>0.29314481956253596</v>
      </c>
      <c r="F50" s="52">
        <v>0.86395169474246092</v>
      </c>
      <c r="G50" s="31">
        <v>4.2195986892310459E-2</v>
      </c>
      <c r="H50" s="52">
        <v>0.13517597087378641</v>
      </c>
      <c r="I50" s="14">
        <v>1.3124535621615974</v>
      </c>
      <c r="J50" s="52">
        <v>0.99991203235591508</v>
      </c>
      <c r="K50" s="76">
        <v>5.8815019061152725E-2</v>
      </c>
      <c r="L50" s="154">
        <v>0.18910723793658624</v>
      </c>
    </row>
    <row r="51" spans="1:12" s="127" customFormat="1">
      <c r="A51" s="53" t="s">
        <v>103</v>
      </c>
      <c r="B51" s="122" t="s">
        <v>162</v>
      </c>
      <c r="C51" s="366"/>
      <c r="D51" s="124"/>
      <c r="E51" s="169">
        <v>1.8833511372875164E-5</v>
      </c>
      <c r="F51" s="124">
        <v>0.68148228612596018</v>
      </c>
      <c r="G51" s="125">
        <v>2.6933608654666247E-3</v>
      </c>
      <c r="H51" s="124">
        <v>0.13517597087378641</v>
      </c>
      <c r="I51" s="125">
        <v>7.6995812508442535E-2</v>
      </c>
      <c r="J51" s="124">
        <v>0.1497067745197169</v>
      </c>
      <c r="K51" s="123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169">
        <v>6.6409580583360028E-5</v>
      </c>
      <c r="F52" s="124">
        <v>0.46296983742204573</v>
      </c>
      <c r="G52" s="125">
        <v>7.1822956412443328E-3</v>
      </c>
      <c r="H52" s="124">
        <v>0.13517597087378641</v>
      </c>
      <c r="I52" s="125">
        <v>0.21228034763620682</v>
      </c>
      <c r="J52" s="124">
        <v>0.44082204246713852</v>
      </c>
      <c r="K52" s="125"/>
      <c r="L52" s="165"/>
    </row>
    <row r="53" spans="1:12">
      <c r="A53" s="78" t="s">
        <v>44</v>
      </c>
      <c r="B53" s="16" t="s">
        <v>162</v>
      </c>
      <c r="C53" s="366"/>
      <c r="D53" s="13"/>
      <c r="E53" s="76">
        <v>0.83903575514805462</v>
      </c>
      <c r="F53" s="52">
        <v>0.99999999951302543</v>
      </c>
      <c r="G53" s="14">
        <v>2.7435805001611056</v>
      </c>
      <c r="H53" s="52">
        <v>0.38041140776699028</v>
      </c>
      <c r="I53" s="14">
        <v>20.685582012722723</v>
      </c>
      <c r="J53" s="52">
        <v>0.99991203235591508</v>
      </c>
      <c r="K53" s="76" t="s">
        <v>120</v>
      </c>
      <c r="L53" s="154">
        <v>0</v>
      </c>
    </row>
    <row r="54" spans="1:12" ht="16">
      <c r="A54" s="78" t="s">
        <v>45</v>
      </c>
      <c r="B54" s="16" t="s">
        <v>162</v>
      </c>
      <c r="C54" s="366"/>
      <c r="D54" s="13"/>
      <c r="E54" s="76">
        <v>0.52007544879990175</v>
      </c>
      <c r="F54" s="52">
        <v>0.99999999951302543</v>
      </c>
      <c r="G54" s="31">
        <v>1.2999955110652244</v>
      </c>
      <c r="H54" s="52">
        <v>0</v>
      </c>
      <c r="I54" s="31">
        <v>0.25808404649391747</v>
      </c>
      <c r="J54" s="52">
        <v>0.83141253791708791</v>
      </c>
      <c r="K54" s="76">
        <v>0.11041900462131</v>
      </c>
      <c r="L54" s="154">
        <v>0.79575551465708771</v>
      </c>
    </row>
    <row r="55" spans="1:12">
      <c r="A55" s="78" t="s">
        <v>46</v>
      </c>
      <c r="B55" s="19" t="s">
        <v>169</v>
      </c>
      <c r="C55" s="366"/>
      <c r="D55" s="13"/>
      <c r="E55" s="76">
        <v>0.10948127532618597</v>
      </c>
      <c r="F55" s="52">
        <v>0.68148228612596018</v>
      </c>
      <c r="G55" s="31"/>
      <c r="H55" s="47"/>
      <c r="I55" s="76"/>
      <c r="J55" s="13"/>
      <c r="K55" s="76"/>
      <c r="L55" s="76"/>
    </row>
    <row r="56" spans="1:12">
      <c r="A56" s="78" t="s">
        <v>48</v>
      </c>
      <c r="B56" s="19" t="s">
        <v>162</v>
      </c>
      <c r="C56" s="366"/>
      <c r="D56" s="13"/>
      <c r="E56" s="14"/>
      <c r="F56" s="15"/>
      <c r="G56" s="18">
        <v>2.5891856775663541E-3</v>
      </c>
      <c r="H56" s="52">
        <v>0.51558737864077675</v>
      </c>
      <c r="I56" s="31">
        <v>0.22156094723739753</v>
      </c>
      <c r="J56" s="52">
        <v>0.99991203235591508</v>
      </c>
      <c r="K56" s="76"/>
      <c r="L56" s="76"/>
    </row>
    <row r="57" spans="1:12">
      <c r="A57" s="78" t="s">
        <v>49</v>
      </c>
      <c r="B57" s="19" t="s">
        <v>162</v>
      </c>
      <c r="C57" s="366"/>
      <c r="D57" s="13"/>
      <c r="E57" s="14"/>
      <c r="F57" s="15"/>
      <c r="G57" s="76">
        <v>3.5307077421359366E-3</v>
      </c>
      <c r="H57" s="52">
        <v>0.51558737864077675</v>
      </c>
      <c r="I57" s="31">
        <v>0.44283690176575541</v>
      </c>
      <c r="J57" s="52">
        <v>0.99991203235591508</v>
      </c>
      <c r="K57" s="76"/>
      <c r="L57" s="76"/>
    </row>
    <row r="58" spans="1:12">
      <c r="A58" s="78" t="s">
        <v>50</v>
      </c>
      <c r="B58" s="19" t="s">
        <v>162</v>
      </c>
      <c r="C58" s="366"/>
      <c r="D58" s="13"/>
      <c r="E58" s="14"/>
      <c r="F58" s="15"/>
      <c r="G58" s="76">
        <v>2.0713485420530833E-2</v>
      </c>
      <c r="H58" s="52">
        <v>0.51558737864077675</v>
      </c>
      <c r="I58" s="76">
        <v>2.6541109074949568E-2</v>
      </c>
      <c r="J58" s="52">
        <v>0.45961476238624871</v>
      </c>
      <c r="K58" s="76"/>
      <c r="L58" s="76"/>
    </row>
    <row r="59" spans="1:12">
      <c r="A59" s="78" t="s">
        <v>51</v>
      </c>
      <c r="B59" s="19" t="s">
        <v>169</v>
      </c>
      <c r="C59" s="366"/>
      <c r="D59" s="13"/>
      <c r="E59" s="14"/>
      <c r="F59" s="15"/>
      <c r="G59" s="76">
        <v>7.1343834442760171E-2</v>
      </c>
      <c r="H59" s="52">
        <v>0.51558737864077675</v>
      </c>
      <c r="I59" s="31">
        <v>4.1679257275635352E-2</v>
      </c>
      <c r="J59" s="52">
        <v>0.29111526794742165</v>
      </c>
      <c r="K59" s="76"/>
      <c r="L59" s="76"/>
    </row>
    <row r="60" spans="1:12">
      <c r="A60" s="78" t="s">
        <v>52</v>
      </c>
      <c r="B60" s="19" t="s">
        <v>162</v>
      </c>
      <c r="C60" s="366"/>
      <c r="D60" s="13"/>
      <c r="E60" s="14"/>
      <c r="F60" s="15"/>
      <c r="G60" s="31"/>
      <c r="H60" s="47"/>
      <c r="I60" s="34">
        <v>2.0987708068658864E-2</v>
      </c>
      <c r="J60" s="52">
        <v>1</v>
      </c>
      <c r="K60" s="76"/>
      <c r="L60" s="76"/>
    </row>
    <row r="61" spans="1:12">
      <c r="A61" s="78" t="s">
        <v>53</v>
      </c>
      <c r="B61" s="19" t="s">
        <v>162</v>
      </c>
      <c r="C61" s="366"/>
      <c r="D61" s="13"/>
      <c r="E61" s="14"/>
      <c r="F61" s="15"/>
      <c r="G61" s="31"/>
      <c r="H61" s="47"/>
      <c r="I61" s="21">
        <v>2.4641449949698922E-3</v>
      </c>
      <c r="J61" s="166">
        <v>1</v>
      </c>
      <c r="K61" s="76"/>
      <c r="L61" s="76"/>
    </row>
    <row r="62" spans="1:12">
      <c r="A62" s="78" t="s">
        <v>54</v>
      </c>
      <c r="B62" s="19" t="s">
        <v>162</v>
      </c>
      <c r="C62" s="366"/>
      <c r="D62" s="13"/>
      <c r="E62" s="14"/>
      <c r="F62" s="15"/>
      <c r="G62" s="31"/>
      <c r="H62" s="47"/>
      <c r="I62" s="76"/>
      <c r="J62" s="13"/>
      <c r="K62" s="18">
        <v>8.3362160722497899E-2</v>
      </c>
      <c r="L62" s="154">
        <v>0.11531833781594632</v>
      </c>
    </row>
    <row r="63" spans="1:12">
      <c r="A63" s="78" t="s">
        <v>55</v>
      </c>
      <c r="B63" s="19" t="s">
        <v>162</v>
      </c>
      <c r="C63" s="366"/>
      <c r="D63" s="13"/>
      <c r="E63" s="14"/>
      <c r="F63" s="15"/>
      <c r="G63" s="31"/>
      <c r="H63" s="47"/>
      <c r="I63" s="76"/>
      <c r="J63" s="13"/>
      <c r="K63" s="60">
        <v>1.1539456229310065E-15</v>
      </c>
      <c r="L63" s="154">
        <v>0.91107385247303407</v>
      </c>
    </row>
    <row r="64" spans="1:12">
      <c r="A64" s="78"/>
      <c r="B64" s="19"/>
      <c r="C64" s="366"/>
      <c r="D64" s="13"/>
      <c r="E64" s="14"/>
      <c r="F64" s="15"/>
      <c r="G64" s="31"/>
      <c r="H64" s="47"/>
      <c r="I64" s="76"/>
      <c r="J64" s="13"/>
      <c r="K64" s="22"/>
      <c r="L64" s="22"/>
    </row>
    <row r="65" spans="1:12">
      <c r="A65" s="74" t="s">
        <v>56</v>
      </c>
      <c r="B65" s="77"/>
      <c r="C65" s="366"/>
      <c r="D65" s="13"/>
      <c r="E65" s="14"/>
      <c r="F65" s="15"/>
      <c r="G65" s="31"/>
      <c r="H65" s="47"/>
      <c r="I65" s="76"/>
      <c r="J65" s="13"/>
      <c r="K65" s="76"/>
      <c r="L65" s="76"/>
    </row>
    <row r="66" spans="1:12">
      <c r="A66" s="78" t="s">
        <v>23</v>
      </c>
      <c r="B66" s="19" t="s">
        <v>163</v>
      </c>
      <c r="C66" s="366"/>
      <c r="D66" s="55"/>
      <c r="E66" s="14">
        <v>1.2891748222856376</v>
      </c>
      <c r="F66" s="52">
        <v>0.86395169474246092</v>
      </c>
      <c r="G66" s="34">
        <v>0.13472256339744593</v>
      </c>
      <c r="H66" s="52">
        <v>0.38041140776699028</v>
      </c>
      <c r="I66" s="17">
        <v>1.4739071932514058</v>
      </c>
      <c r="J66" s="52">
        <v>0.99991203235591508</v>
      </c>
      <c r="K66" s="17">
        <v>0.33102333650099558</v>
      </c>
      <c r="L66" s="154">
        <v>0.37078999581879712</v>
      </c>
    </row>
    <row r="67" spans="1:12">
      <c r="A67" s="78" t="s">
        <v>25</v>
      </c>
      <c r="B67" s="19" t="s">
        <v>163</v>
      </c>
      <c r="C67" s="366"/>
      <c r="D67" s="55"/>
      <c r="E67" s="14">
        <v>0</v>
      </c>
      <c r="F67" s="52">
        <v>0.68148228612596018</v>
      </c>
      <c r="G67" s="14">
        <v>0</v>
      </c>
      <c r="H67" s="52">
        <v>0.78211286407766989</v>
      </c>
      <c r="I67" s="76">
        <v>0</v>
      </c>
      <c r="J67" s="52">
        <v>0.99991203235591508</v>
      </c>
      <c r="K67" s="76"/>
      <c r="L67" s="76"/>
    </row>
    <row r="68" spans="1:12">
      <c r="A68" s="78" t="s">
        <v>57</v>
      </c>
      <c r="B68" s="19" t="s">
        <v>162</v>
      </c>
      <c r="C68" s="366"/>
      <c r="D68" s="13"/>
      <c r="E68" s="76">
        <v>1.188700811573005E-2</v>
      </c>
      <c r="F68" s="52">
        <v>0.99999999951302543</v>
      </c>
      <c r="G68" s="76" t="s">
        <v>120</v>
      </c>
      <c r="H68" s="52"/>
      <c r="I68" s="76">
        <v>1.9775296894223814E-2</v>
      </c>
      <c r="J68" s="52">
        <v>0.99991203235591508</v>
      </c>
      <c r="K68" s="76" t="s">
        <v>120</v>
      </c>
      <c r="L68" s="154"/>
    </row>
    <row r="69" spans="1:12">
      <c r="A69" s="78" t="s">
        <v>58</v>
      </c>
      <c r="B69" s="19" t="s">
        <v>162</v>
      </c>
      <c r="C69" s="366"/>
      <c r="D69" s="13"/>
      <c r="E69" s="31">
        <v>1.4891634478334208</v>
      </c>
      <c r="F69" s="52">
        <v>0.8175305908965248</v>
      </c>
      <c r="G69" s="76" t="s">
        <v>120</v>
      </c>
      <c r="H69" s="52"/>
      <c r="I69" s="20" t="s">
        <v>120</v>
      </c>
      <c r="J69" s="52"/>
      <c r="K69" s="76" t="s">
        <v>120</v>
      </c>
      <c r="L69" s="154"/>
    </row>
    <row r="70" spans="1:12">
      <c r="A70" s="78" t="s">
        <v>46</v>
      </c>
      <c r="B70" s="19" t="s">
        <v>169</v>
      </c>
      <c r="C70" s="366"/>
      <c r="D70" s="13"/>
      <c r="E70" s="20">
        <v>8.9349806870005259E-5</v>
      </c>
      <c r="F70" s="52">
        <v>0.8175305908965248</v>
      </c>
      <c r="G70" s="31"/>
      <c r="H70" s="47"/>
      <c r="I70" s="76"/>
      <c r="J70" s="13"/>
      <c r="K70" s="76"/>
      <c r="L70" s="76"/>
    </row>
    <row r="71" spans="1:12">
      <c r="A71" s="78" t="s">
        <v>59</v>
      </c>
      <c r="B71" s="19" t="s">
        <v>162</v>
      </c>
      <c r="C71" s="366"/>
      <c r="D71" s="13"/>
      <c r="E71" s="14"/>
      <c r="F71" s="15"/>
      <c r="G71" s="31" t="s">
        <v>120</v>
      </c>
      <c r="H71" s="52"/>
      <c r="I71" s="31">
        <v>3.1988381600721018E-2</v>
      </c>
      <c r="J71" s="52">
        <v>0.99991203235591508</v>
      </c>
      <c r="K71" s="76"/>
      <c r="L71" s="76"/>
    </row>
    <row r="72" spans="1:12">
      <c r="A72" s="78" t="s">
        <v>60</v>
      </c>
      <c r="B72" s="19" t="s">
        <v>169</v>
      </c>
      <c r="C72" s="366"/>
      <c r="D72" s="13"/>
      <c r="E72" s="14"/>
      <c r="F72" s="15"/>
      <c r="G72" s="31" t="s">
        <v>120</v>
      </c>
      <c r="H72" s="52"/>
      <c r="I72" s="76" t="s">
        <v>120</v>
      </c>
      <c r="J72" s="52"/>
      <c r="K72" s="76"/>
      <c r="L72" s="76"/>
    </row>
    <row r="73" spans="1:12">
      <c r="A73" s="78"/>
      <c r="B73" s="19"/>
      <c r="C73" s="366"/>
      <c r="D73" s="13"/>
      <c r="E73" s="14"/>
      <c r="F73" s="15"/>
      <c r="G73" s="31"/>
      <c r="H73" s="47"/>
      <c r="I73" s="31"/>
      <c r="J73" s="47"/>
      <c r="K73" s="76"/>
      <c r="L73" s="76"/>
    </row>
    <row r="74" spans="1:12">
      <c r="A74" s="74" t="s">
        <v>61</v>
      </c>
      <c r="B74" s="72"/>
      <c r="C74" s="366"/>
      <c r="D74" s="13"/>
      <c r="E74" s="14"/>
      <c r="F74" s="15"/>
      <c r="G74" s="31"/>
      <c r="H74" s="47"/>
      <c r="I74" s="31"/>
      <c r="J74" s="47"/>
      <c r="K74" s="76"/>
      <c r="L74" s="76"/>
    </row>
    <row r="75" spans="1:12">
      <c r="A75" s="78" t="s">
        <v>62</v>
      </c>
      <c r="B75" s="16" t="s">
        <v>162</v>
      </c>
      <c r="C75" s="366"/>
      <c r="D75" s="13"/>
      <c r="E75" s="76">
        <v>0</v>
      </c>
      <c r="F75" s="52">
        <v>0</v>
      </c>
      <c r="G75" s="31"/>
      <c r="H75" s="47"/>
      <c r="I75" s="31"/>
      <c r="J75" s="47"/>
      <c r="K75" s="76"/>
      <c r="L75" s="76"/>
    </row>
    <row r="76" spans="1:12">
      <c r="A76" s="78" t="s">
        <v>63</v>
      </c>
      <c r="B76" s="16" t="s">
        <v>162</v>
      </c>
      <c r="C76" s="366"/>
      <c r="D76" s="13"/>
      <c r="E76" s="14"/>
      <c r="F76" s="15"/>
      <c r="G76" s="31"/>
      <c r="H76" s="47"/>
      <c r="I76" s="31">
        <v>29.853912971674852</v>
      </c>
      <c r="J76" s="52">
        <v>0.44082204246713852</v>
      </c>
      <c r="K76" s="76"/>
      <c r="L76" s="76"/>
    </row>
    <row r="77" spans="1:12">
      <c r="A77" s="78" t="s">
        <v>64</v>
      </c>
      <c r="B77" s="16" t="s">
        <v>162</v>
      </c>
      <c r="C77" s="366"/>
      <c r="D77" s="13"/>
      <c r="E77" s="14"/>
      <c r="F77" s="15"/>
      <c r="G77" s="31"/>
      <c r="H77" s="47"/>
      <c r="I77" s="31">
        <v>13.300135558853416</v>
      </c>
      <c r="J77" s="52">
        <v>0.44082204246713852</v>
      </c>
      <c r="K77" s="76"/>
      <c r="L77" s="76"/>
    </row>
    <row r="78" spans="1:12">
      <c r="A78" s="78" t="s">
        <v>65</v>
      </c>
      <c r="B78" s="16" t="s">
        <v>162</v>
      </c>
      <c r="C78" s="366"/>
      <c r="D78" s="13"/>
      <c r="E78" s="14"/>
      <c r="F78" s="15"/>
      <c r="G78" s="14">
        <v>8.3838715749109127</v>
      </c>
      <c r="H78" s="52">
        <v>0.38041140776699028</v>
      </c>
      <c r="I78" s="31">
        <v>4.5638786716820707</v>
      </c>
      <c r="J78" s="52">
        <v>0.29111526794742165</v>
      </c>
      <c r="K78" s="76">
        <v>0</v>
      </c>
      <c r="L78" s="154">
        <v>0.37078999581879712</v>
      </c>
    </row>
    <row r="79" spans="1:12">
      <c r="A79" s="78" t="s">
        <v>29</v>
      </c>
      <c r="B79" s="16" t="s">
        <v>162</v>
      </c>
      <c r="C79" s="366"/>
      <c r="D79" s="13"/>
      <c r="E79" s="14"/>
      <c r="F79" s="15"/>
      <c r="G79" s="14">
        <v>3.5092308722990886</v>
      </c>
      <c r="H79" s="52">
        <v>0.38041140776699028</v>
      </c>
      <c r="I79" s="31">
        <v>2.6859461480412778</v>
      </c>
      <c r="J79" s="52">
        <v>0.1497067745197169</v>
      </c>
      <c r="K79" s="76"/>
      <c r="L79" s="76"/>
    </row>
    <row r="80" spans="1:12">
      <c r="A80" s="78" t="s">
        <v>66</v>
      </c>
      <c r="B80" s="16" t="s">
        <v>162</v>
      </c>
      <c r="C80" s="366"/>
      <c r="D80" s="13"/>
      <c r="E80" s="14"/>
      <c r="F80" s="15"/>
      <c r="G80" s="14"/>
      <c r="H80" s="15"/>
      <c r="I80" s="76"/>
      <c r="J80" s="13"/>
      <c r="K80" s="76">
        <v>11.519204803640893</v>
      </c>
      <c r="L80" s="154">
        <v>0.72196661453644784</v>
      </c>
    </row>
    <row r="81" spans="1:17">
      <c r="A81" s="78" t="s">
        <v>67</v>
      </c>
      <c r="B81" s="16" t="s">
        <v>162</v>
      </c>
      <c r="C81" s="366"/>
      <c r="D81" s="13"/>
      <c r="E81" s="14"/>
      <c r="F81" s="15"/>
      <c r="G81" s="14"/>
      <c r="H81" s="15"/>
      <c r="I81" s="76"/>
      <c r="J81" s="13"/>
      <c r="K81" s="76">
        <v>0</v>
      </c>
      <c r="L81" s="154">
        <v>0.37078999581879712</v>
      </c>
    </row>
    <row r="82" spans="1:17">
      <c r="A82" s="78" t="s">
        <v>68</v>
      </c>
      <c r="B82" s="16" t="s">
        <v>162</v>
      </c>
      <c r="C82" s="366"/>
      <c r="D82" s="13"/>
      <c r="E82" s="14"/>
      <c r="F82" s="52"/>
      <c r="G82" s="14">
        <v>8.5598052418521284</v>
      </c>
      <c r="H82" s="52">
        <v>0.60468325242718446</v>
      </c>
      <c r="I82" s="76"/>
      <c r="J82" s="13"/>
      <c r="K82" s="76"/>
      <c r="L82" s="76"/>
    </row>
    <row r="83" spans="1:17">
      <c r="A83" s="78"/>
      <c r="B83" s="16"/>
      <c r="C83" s="366"/>
      <c r="D83" s="13"/>
      <c r="E83" s="14"/>
      <c r="F83" s="15"/>
      <c r="G83" s="14"/>
      <c r="H83" s="15"/>
      <c r="I83" s="76"/>
      <c r="J83" s="13"/>
      <c r="K83" s="76"/>
      <c r="L83" s="76"/>
    </row>
    <row r="84" spans="1:17">
      <c r="A84" s="74" t="s">
        <v>69</v>
      </c>
      <c r="B84" s="72"/>
      <c r="C84" s="366"/>
      <c r="D84" s="13"/>
      <c r="E84" s="14"/>
      <c r="F84" s="15"/>
      <c r="G84" s="14"/>
      <c r="H84" s="15"/>
      <c r="I84" s="76"/>
      <c r="J84" s="13"/>
      <c r="K84" s="76"/>
      <c r="L84" s="76"/>
    </row>
    <row r="85" spans="1:17">
      <c r="A85" s="78" t="s">
        <v>70</v>
      </c>
      <c r="B85" s="16" t="s">
        <v>162</v>
      </c>
      <c r="C85" s="366"/>
      <c r="D85" s="52"/>
      <c r="E85" s="14"/>
      <c r="F85" s="15"/>
      <c r="G85" s="14"/>
      <c r="H85" s="15"/>
      <c r="I85" s="76"/>
      <c r="J85" s="13"/>
      <c r="K85" s="76"/>
      <c r="L85" s="76"/>
    </row>
    <row r="86" spans="1:17">
      <c r="A86" s="78" t="s">
        <v>71</v>
      </c>
      <c r="B86" s="16" t="s">
        <v>162</v>
      </c>
      <c r="C86" s="366"/>
      <c r="D86" s="13"/>
      <c r="E86" s="14">
        <v>1709.9675068369368</v>
      </c>
      <c r="F86" s="52">
        <v>1</v>
      </c>
      <c r="G86" s="14"/>
      <c r="H86" s="15"/>
      <c r="I86" s="76"/>
      <c r="J86" s="13"/>
      <c r="K86" s="76"/>
      <c r="L86" s="76"/>
    </row>
    <row r="87" spans="1:17">
      <c r="A87" s="78" t="s">
        <v>72</v>
      </c>
      <c r="B87" s="16" t="s">
        <v>162</v>
      </c>
      <c r="C87" s="366"/>
      <c r="D87" s="13"/>
      <c r="E87" s="14"/>
      <c r="F87" s="15"/>
      <c r="G87" s="14"/>
      <c r="H87" s="15"/>
      <c r="I87" s="31">
        <v>0.53782502256882359</v>
      </c>
      <c r="J87" s="52">
        <v>0.83141253791708791</v>
      </c>
      <c r="K87" s="76"/>
      <c r="L87" s="76"/>
    </row>
    <row r="88" spans="1:17">
      <c r="A88" s="78" t="s">
        <v>73</v>
      </c>
      <c r="B88" s="16" t="s">
        <v>162</v>
      </c>
      <c r="C88" s="366"/>
      <c r="D88" s="13"/>
      <c r="E88" s="14"/>
      <c r="F88" s="15"/>
      <c r="G88" s="14"/>
      <c r="H88" s="15"/>
      <c r="I88" s="31">
        <v>4.7663533583725763E-2</v>
      </c>
      <c r="J88" s="52">
        <v>0.31820626895854398</v>
      </c>
      <c r="K88" s="76"/>
      <c r="L88" s="76"/>
    </row>
    <row r="89" spans="1:17">
      <c r="A89" s="78" t="s">
        <v>74</v>
      </c>
      <c r="B89" s="16" t="s">
        <v>162</v>
      </c>
      <c r="C89" s="366"/>
      <c r="D89" s="13"/>
      <c r="E89" s="14"/>
      <c r="F89" s="15"/>
      <c r="G89" s="14" t="s">
        <v>120</v>
      </c>
      <c r="H89" s="52"/>
      <c r="I89" s="31">
        <v>1.7696049984746762</v>
      </c>
      <c r="J89" s="52">
        <v>0.44082204246713852</v>
      </c>
      <c r="K89" s="76"/>
      <c r="L89" s="76"/>
    </row>
    <row r="90" spans="1:17">
      <c r="A90" s="78" t="s">
        <v>75</v>
      </c>
      <c r="B90" s="16" t="s">
        <v>162</v>
      </c>
      <c r="C90" s="366"/>
      <c r="D90" s="13"/>
      <c r="E90" s="14"/>
      <c r="F90" s="15"/>
      <c r="G90" s="14" t="s">
        <v>120</v>
      </c>
      <c r="H90" s="52"/>
      <c r="I90" s="31">
        <v>0</v>
      </c>
      <c r="J90" s="52">
        <v>0.1497067745197169</v>
      </c>
      <c r="K90" s="76"/>
      <c r="L90" s="76"/>
    </row>
    <row r="91" spans="1:17">
      <c r="A91" s="78" t="s">
        <v>76</v>
      </c>
      <c r="B91" s="16" t="s">
        <v>162</v>
      </c>
      <c r="C91" s="366"/>
      <c r="D91" s="13"/>
      <c r="E91" s="14"/>
      <c r="F91" s="15"/>
      <c r="G91" s="14" t="s">
        <v>120</v>
      </c>
      <c r="H91" s="52"/>
      <c r="I91" s="31">
        <v>0.1605604016762506</v>
      </c>
      <c r="J91" s="52">
        <v>0.44082204246713852</v>
      </c>
      <c r="K91" s="76">
        <v>8.1808222217891649E-2</v>
      </c>
      <c r="L91" s="154">
        <v>0.37078999581879712</v>
      </c>
    </row>
    <row r="92" spans="1:17">
      <c r="A92" s="78" t="s">
        <v>66</v>
      </c>
      <c r="B92" s="16" t="s">
        <v>162</v>
      </c>
      <c r="C92" s="366"/>
      <c r="D92" s="13"/>
      <c r="E92" s="14"/>
      <c r="F92" s="15"/>
      <c r="G92" s="14"/>
      <c r="H92" s="15"/>
      <c r="I92" s="76"/>
      <c r="J92" s="13"/>
      <c r="K92" s="76">
        <v>0</v>
      </c>
      <c r="L92" s="154">
        <v>0.37078999581879712</v>
      </c>
    </row>
    <row r="93" spans="1:17">
      <c r="A93" s="78" t="s">
        <v>67</v>
      </c>
      <c r="B93" s="16" t="s">
        <v>162</v>
      </c>
      <c r="C93" s="366"/>
      <c r="D93" s="13"/>
      <c r="E93" s="14"/>
      <c r="F93" s="15"/>
      <c r="G93" s="14"/>
      <c r="H93" s="15"/>
      <c r="I93" s="76"/>
      <c r="J93" s="13"/>
      <c r="K93" s="76">
        <v>0</v>
      </c>
      <c r="L93" s="154">
        <v>0.37078999581879712</v>
      </c>
    </row>
    <row r="94" spans="1:17">
      <c r="A94" s="78" t="s">
        <v>77</v>
      </c>
      <c r="B94" s="16" t="s">
        <v>162</v>
      </c>
      <c r="C94" s="366"/>
      <c r="D94" s="13"/>
      <c r="E94" s="14">
        <v>21.488808956169741</v>
      </c>
      <c r="F94" s="52">
        <v>0.57040687025811465</v>
      </c>
      <c r="G94" s="14">
        <v>4.8438104861197679</v>
      </c>
      <c r="H94" s="52">
        <v>0.73985922330097087</v>
      </c>
      <c r="I94" s="76"/>
      <c r="J94" s="13"/>
      <c r="K94" s="76" t="s">
        <v>120</v>
      </c>
      <c r="L94" s="154"/>
    </row>
    <row r="95" spans="1:17">
      <c r="A95" s="78" t="s">
        <v>78</v>
      </c>
      <c r="B95" s="16" t="s">
        <v>162</v>
      </c>
      <c r="C95" s="367"/>
      <c r="D95" s="24"/>
      <c r="E95" s="59">
        <v>11.984405123710076</v>
      </c>
      <c r="F95" s="63">
        <v>0.68148228612596018</v>
      </c>
      <c r="G95" s="173">
        <v>0.11533645290977394</v>
      </c>
      <c r="H95" s="64">
        <v>0.51558737864077675</v>
      </c>
      <c r="I95" s="23"/>
      <c r="J95" s="24"/>
      <c r="K95" s="23" t="s">
        <v>120</v>
      </c>
      <c r="L95" s="167"/>
    </row>
    <row r="96" spans="1:17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238</v>
      </c>
      <c r="B97" s="261"/>
      <c r="C97" s="127" t="s">
        <v>234</v>
      </c>
      <c r="D97" s="39"/>
      <c r="E97" s="170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0"/>
      <c r="D98" s="280"/>
      <c r="E98" s="289">
        <v>340</v>
      </c>
      <c r="F98" s="287"/>
      <c r="G98" s="289">
        <f>98/G9</f>
        <v>235.61221770076193</v>
      </c>
      <c r="H98" s="289"/>
      <c r="I98" s="289">
        <v>1489</v>
      </c>
      <c r="J98" s="290"/>
      <c r="K98" s="288"/>
      <c r="L98" s="288"/>
      <c r="M98" s="33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292"/>
      <c r="D99" s="292"/>
      <c r="E99" s="14">
        <v>749.10402000000011</v>
      </c>
      <c r="F99" s="14"/>
      <c r="G99" s="14">
        <v>350.19450000000001</v>
      </c>
      <c r="H99" s="14"/>
      <c r="I99" s="14"/>
      <c r="J99" s="14"/>
      <c r="K99" s="14">
        <v>27.839099999999998</v>
      </c>
      <c r="L99" s="14"/>
      <c r="M99" s="33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294"/>
      <c r="D100" s="294"/>
      <c r="E100" s="297">
        <v>4.747740000000001E-2</v>
      </c>
      <c r="F100" s="297"/>
      <c r="G100" s="297">
        <v>1.1357000000000001E-2</v>
      </c>
      <c r="H100" s="297"/>
      <c r="I100" s="297"/>
      <c r="J100" s="297"/>
      <c r="K100" s="297">
        <v>7.3300000000000004E-4</v>
      </c>
      <c r="L100" s="297"/>
      <c r="M100" s="33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295"/>
      <c r="D101" s="295"/>
      <c r="E101" s="298">
        <v>8.0698200000000001E-3</v>
      </c>
      <c r="F101" s="298"/>
      <c r="G101" s="298">
        <v>2.0495000000000001E-3</v>
      </c>
      <c r="H101" s="298"/>
      <c r="I101" s="298"/>
      <c r="J101" s="298"/>
      <c r="K101" s="298">
        <v>1.156E-4</v>
      </c>
      <c r="L101" s="298"/>
      <c r="M101" s="44"/>
      <c r="N101" s="44"/>
      <c r="O101" s="44"/>
      <c r="P101" s="44"/>
      <c r="Q101" s="44"/>
    </row>
  </sheetData>
  <sheetProtection password="DE70" sheet="1" objects="1" scenarios="1"/>
  <mergeCells count="3">
    <mergeCell ref="C11:C95"/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01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E98" sqref="E98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143</v>
      </c>
    </row>
    <row r="2" spans="1:17">
      <c r="A2" s="27"/>
    </row>
    <row r="3" spans="1:17">
      <c r="A3" s="149" t="s">
        <v>151</v>
      </c>
    </row>
    <row r="4" spans="1:17">
      <c r="A4" s="28"/>
      <c r="B4" s="147" t="s">
        <v>0</v>
      </c>
      <c r="C4" s="56">
        <v>0.4175622503883919</v>
      </c>
      <c r="D4" s="364" t="s">
        <v>152</v>
      </c>
      <c r="E4" s="365"/>
      <c r="F4" s="176">
        <v>57800000</v>
      </c>
      <c r="G4" s="146"/>
      <c r="H4" s="145" t="s">
        <v>1</v>
      </c>
      <c r="I4" s="37">
        <v>3001000</v>
      </c>
      <c r="J4" s="28"/>
      <c r="K4" s="147" t="s">
        <v>2</v>
      </c>
      <c r="L4" s="1">
        <f>I4/(I4+I5)</f>
        <v>1</v>
      </c>
      <c r="Q4" s="72"/>
    </row>
    <row r="5" spans="1:17">
      <c r="A5" s="29"/>
      <c r="B5" s="30" t="s">
        <v>3</v>
      </c>
      <c r="C5" s="38">
        <v>0</v>
      </c>
      <c r="D5" s="364" t="s">
        <v>153</v>
      </c>
      <c r="E5" s="365"/>
      <c r="F5" s="178">
        <v>5234000</v>
      </c>
      <c r="G5" s="150"/>
      <c r="H5" s="151" t="s">
        <v>4</v>
      </c>
      <c r="I5" s="38">
        <v>0</v>
      </c>
      <c r="J5" s="29"/>
      <c r="K5" s="30" t="s">
        <v>2</v>
      </c>
      <c r="L5" s="2">
        <f>I5/(I4+I5)</f>
        <v>0</v>
      </c>
      <c r="Q5" s="72"/>
    </row>
    <row r="6" spans="1:17">
      <c r="A6" s="72"/>
      <c r="B6" s="72"/>
      <c r="C6" s="72"/>
      <c r="D6" s="72"/>
      <c r="E6" s="72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6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8.75" customHeight="1">
      <c r="A9" s="73"/>
      <c r="B9" s="9" t="s">
        <v>158</v>
      </c>
      <c r="C9" s="32"/>
      <c r="D9" s="46"/>
      <c r="E9" s="32">
        <v>1.928031824074711</v>
      </c>
      <c r="F9" s="46" t="s">
        <v>170</v>
      </c>
      <c r="G9" s="10">
        <f>C4</f>
        <v>0.4175622503883919</v>
      </c>
      <c r="H9" s="46" t="s">
        <v>170</v>
      </c>
      <c r="I9" s="11">
        <v>1</v>
      </c>
      <c r="J9" s="46" t="s">
        <v>170</v>
      </c>
      <c r="K9" s="12">
        <v>1</v>
      </c>
      <c r="L9" s="32" t="s">
        <v>170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>
      <c r="A11" s="75" t="s">
        <v>15</v>
      </c>
      <c r="B11" s="79" t="s">
        <v>160</v>
      </c>
      <c r="C11" s="366" t="s">
        <v>171</v>
      </c>
      <c r="D11" s="15"/>
      <c r="E11" s="14" t="s">
        <v>120</v>
      </c>
      <c r="F11" s="52"/>
      <c r="G11" s="14"/>
      <c r="H11" s="15"/>
      <c r="I11" s="14" t="s">
        <v>120</v>
      </c>
      <c r="J11" s="52"/>
      <c r="K11" s="14"/>
      <c r="L11" s="14"/>
    </row>
    <row r="12" spans="1:17">
      <c r="A12" s="75" t="s">
        <v>17</v>
      </c>
      <c r="B12" s="79" t="s">
        <v>160</v>
      </c>
      <c r="C12" s="366"/>
      <c r="D12" s="15"/>
      <c r="E12" s="14" t="s">
        <v>120</v>
      </c>
      <c r="F12" s="52"/>
      <c r="G12" s="14"/>
      <c r="H12" s="15"/>
      <c r="I12" s="14" t="s">
        <v>120</v>
      </c>
      <c r="J12" s="52"/>
      <c r="K12" s="14"/>
      <c r="L12" s="14"/>
    </row>
    <row r="13" spans="1:17">
      <c r="A13" s="75" t="s">
        <v>18</v>
      </c>
      <c r="B13" s="79" t="s">
        <v>160</v>
      </c>
      <c r="C13" s="366"/>
      <c r="D13" s="15"/>
      <c r="E13" s="14" t="s">
        <v>120</v>
      </c>
      <c r="F13" s="52"/>
      <c r="G13" s="14"/>
      <c r="H13" s="15"/>
      <c r="I13" s="14" t="s">
        <v>120</v>
      </c>
      <c r="J13" s="52"/>
      <c r="K13" s="14"/>
      <c r="L13" s="14"/>
    </row>
    <row r="14" spans="1:17">
      <c r="A14" s="153" t="s">
        <v>161</v>
      </c>
      <c r="B14" s="79" t="s">
        <v>160</v>
      </c>
      <c r="C14" s="366"/>
      <c r="D14" s="13"/>
      <c r="E14" s="14" t="s">
        <v>120</v>
      </c>
      <c r="F14" s="52"/>
      <c r="G14" s="76"/>
      <c r="H14" s="13"/>
      <c r="I14" s="76"/>
      <c r="J14" s="13"/>
      <c r="K14" s="76"/>
      <c r="L14" s="76"/>
    </row>
    <row r="15" spans="1:17">
      <c r="A15" s="153"/>
      <c r="B15" s="79"/>
      <c r="C15" s="366"/>
      <c r="D15" s="13"/>
      <c r="E15" s="76"/>
      <c r="F15" s="13"/>
      <c r="G15" s="76"/>
      <c r="H15" s="13"/>
      <c r="I15" s="76"/>
      <c r="J15" s="13"/>
      <c r="K15" s="76"/>
      <c r="L15" s="76"/>
    </row>
    <row r="16" spans="1:17">
      <c r="A16" s="74" t="s">
        <v>19</v>
      </c>
      <c r="B16" s="72"/>
      <c r="C16" s="366"/>
      <c r="D16" s="13"/>
      <c r="E16" s="76"/>
      <c r="F16" s="13"/>
      <c r="G16" s="76"/>
      <c r="H16" s="13"/>
      <c r="I16" s="76"/>
      <c r="J16" s="13"/>
      <c r="K16" s="76"/>
      <c r="L16" s="76"/>
    </row>
    <row r="17" spans="1:12">
      <c r="A17" s="78" t="s">
        <v>9</v>
      </c>
      <c r="B17" s="16" t="s">
        <v>162</v>
      </c>
      <c r="C17" s="366"/>
      <c r="D17" s="13"/>
      <c r="E17" s="14" t="s">
        <v>120</v>
      </c>
      <c r="F17" s="52"/>
      <c r="G17" s="76"/>
      <c r="H17" s="13"/>
      <c r="I17" s="76"/>
      <c r="J17" s="13"/>
      <c r="K17" s="76"/>
      <c r="L17" s="76"/>
    </row>
    <row r="18" spans="1:12">
      <c r="A18" s="78" t="s">
        <v>21</v>
      </c>
      <c r="B18" s="16" t="s">
        <v>162</v>
      </c>
      <c r="C18" s="366"/>
      <c r="D18" s="13"/>
      <c r="E18" s="14" t="s">
        <v>120</v>
      </c>
      <c r="F18" s="52"/>
      <c r="G18" s="76"/>
      <c r="H18" s="13"/>
      <c r="I18" s="76"/>
      <c r="J18" s="13"/>
      <c r="K18" s="76"/>
      <c r="L18" s="76"/>
    </row>
    <row r="19" spans="1:12">
      <c r="A19" s="78" t="s">
        <v>22</v>
      </c>
      <c r="B19" s="16" t="s">
        <v>162</v>
      </c>
      <c r="C19" s="366"/>
      <c r="D19" s="13"/>
      <c r="E19" s="14" t="s">
        <v>120</v>
      </c>
      <c r="F19" s="52"/>
      <c r="G19" s="76"/>
      <c r="H19" s="13"/>
      <c r="I19" s="76"/>
      <c r="J19" s="13"/>
      <c r="K19" s="76"/>
      <c r="L19" s="76"/>
    </row>
    <row r="20" spans="1:12">
      <c r="A20" s="78" t="s">
        <v>23</v>
      </c>
      <c r="B20" s="16" t="s">
        <v>163</v>
      </c>
      <c r="C20" s="366"/>
      <c r="D20" s="52"/>
      <c r="E20" s="14" t="s">
        <v>120</v>
      </c>
      <c r="F20" s="52"/>
      <c r="G20" s="14" t="s">
        <v>120</v>
      </c>
      <c r="H20" s="52"/>
      <c r="I20" s="14" t="s">
        <v>120</v>
      </c>
      <c r="J20" s="52"/>
      <c r="K20" s="14" t="s">
        <v>120</v>
      </c>
      <c r="L20" s="154"/>
    </row>
    <row r="21" spans="1:12">
      <c r="A21" s="78" t="s">
        <v>25</v>
      </c>
      <c r="B21" s="16" t="s">
        <v>163</v>
      </c>
      <c r="C21" s="366"/>
      <c r="D21" s="52"/>
      <c r="E21" s="14" t="s">
        <v>120</v>
      </c>
      <c r="F21" s="52"/>
      <c r="G21" s="14"/>
      <c r="H21" s="15"/>
      <c r="I21" s="14" t="s">
        <v>120</v>
      </c>
      <c r="J21" s="52"/>
      <c r="K21" s="76"/>
      <c r="L21" s="76"/>
    </row>
    <row r="22" spans="1:12">
      <c r="A22" s="78" t="s">
        <v>26</v>
      </c>
      <c r="B22" s="16" t="s">
        <v>162</v>
      </c>
      <c r="C22" s="366"/>
      <c r="D22" s="15"/>
      <c r="E22" s="14"/>
      <c r="F22" s="15"/>
      <c r="G22" s="61">
        <v>695.58952749331036</v>
      </c>
      <c r="H22" s="52">
        <v>0.33859795061701164</v>
      </c>
      <c r="I22" s="14"/>
      <c r="J22" s="15"/>
      <c r="K22" s="76"/>
      <c r="L22" s="76"/>
    </row>
    <row r="23" spans="1:12">
      <c r="A23" s="78" t="s">
        <v>27</v>
      </c>
      <c r="B23" s="16" t="s">
        <v>162</v>
      </c>
      <c r="C23" s="366"/>
      <c r="D23" s="15"/>
      <c r="E23" s="14"/>
      <c r="F23" s="15"/>
      <c r="G23" s="61">
        <v>132.79154416089156</v>
      </c>
      <c r="H23" s="52">
        <v>0.3941907952624471</v>
      </c>
      <c r="I23" s="14"/>
      <c r="J23" s="15"/>
      <c r="K23" s="76"/>
      <c r="L23" s="76"/>
    </row>
    <row r="24" spans="1:12">
      <c r="A24" s="78" t="s">
        <v>28</v>
      </c>
      <c r="B24" s="16" t="s">
        <v>162</v>
      </c>
      <c r="C24" s="366"/>
      <c r="D24" s="15"/>
      <c r="E24" s="14"/>
      <c r="F24" s="15"/>
      <c r="G24" s="14" t="s">
        <v>120</v>
      </c>
      <c r="H24" s="52"/>
      <c r="I24" s="14" t="s">
        <v>120</v>
      </c>
      <c r="J24" s="52"/>
      <c r="K24" s="76"/>
      <c r="L24" s="76"/>
    </row>
    <row r="25" spans="1:12">
      <c r="A25" s="78" t="s">
        <v>29</v>
      </c>
      <c r="B25" s="16" t="s">
        <v>162</v>
      </c>
      <c r="C25" s="366"/>
      <c r="D25" s="15"/>
      <c r="E25" s="14"/>
      <c r="F25" s="15"/>
      <c r="G25" s="14" t="s">
        <v>120</v>
      </c>
      <c r="H25" s="52"/>
      <c r="I25" s="14" t="s">
        <v>120</v>
      </c>
      <c r="J25" s="52"/>
      <c r="K25" s="76"/>
      <c r="L25" s="76"/>
    </row>
    <row r="26" spans="1:12">
      <c r="A26" s="78" t="s">
        <v>10</v>
      </c>
      <c r="B26" s="16" t="s">
        <v>162</v>
      </c>
      <c r="C26" s="366"/>
      <c r="D26" s="15"/>
      <c r="E26" s="14"/>
      <c r="F26" s="15"/>
      <c r="G26" s="76"/>
      <c r="H26" s="13"/>
      <c r="I26" s="14" t="s">
        <v>120</v>
      </c>
      <c r="J26" s="52"/>
      <c r="K26" s="76"/>
      <c r="L26" s="76"/>
    </row>
    <row r="27" spans="1:12">
      <c r="A27" s="78" t="s">
        <v>30</v>
      </c>
      <c r="B27" s="16" t="s">
        <v>162</v>
      </c>
      <c r="C27" s="366"/>
      <c r="D27" s="15"/>
      <c r="E27" s="14"/>
      <c r="F27" s="15"/>
      <c r="G27" s="76"/>
      <c r="H27" s="13"/>
      <c r="I27" s="14">
        <v>417.56225038839187</v>
      </c>
      <c r="J27" s="52">
        <v>0.69052647343174067</v>
      </c>
      <c r="K27" s="76"/>
      <c r="L27" s="76"/>
    </row>
    <row r="28" spans="1:12">
      <c r="A28" s="78" t="s">
        <v>31</v>
      </c>
      <c r="B28" s="16" t="s">
        <v>162</v>
      </c>
      <c r="C28" s="366"/>
      <c r="D28" s="15"/>
      <c r="E28" s="14"/>
      <c r="F28" s="15"/>
      <c r="G28" s="76"/>
      <c r="H28" s="13"/>
      <c r="I28" s="14" t="s">
        <v>120</v>
      </c>
      <c r="J28" s="52"/>
      <c r="K28" s="76"/>
      <c r="L28" s="76"/>
    </row>
    <row r="29" spans="1:12">
      <c r="A29" s="78" t="s">
        <v>32</v>
      </c>
      <c r="B29" s="16" t="s">
        <v>162</v>
      </c>
      <c r="C29" s="366"/>
      <c r="D29" s="15"/>
      <c r="E29" s="14"/>
      <c r="F29" s="15"/>
      <c r="G29" s="76"/>
      <c r="H29" s="13"/>
      <c r="I29" s="14" t="s">
        <v>120</v>
      </c>
      <c r="J29" s="52"/>
      <c r="K29" s="76"/>
      <c r="L29" s="76"/>
    </row>
    <row r="30" spans="1:12">
      <c r="A30" s="78" t="s">
        <v>33</v>
      </c>
      <c r="B30" s="16" t="s">
        <v>162</v>
      </c>
      <c r="C30" s="366"/>
      <c r="D30" s="15"/>
      <c r="E30" s="14"/>
      <c r="F30" s="15"/>
      <c r="G30" s="76"/>
      <c r="H30" s="13"/>
      <c r="I30" s="17"/>
      <c r="J30" s="50"/>
      <c r="K30" s="14">
        <v>1000</v>
      </c>
      <c r="L30" s="154">
        <v>0.99854347826086953</v>
      </c>
    </row>
    <row r="31" spans="1:12" ht="18.75" customHeight="1">
      <c r="A31" s="78" t="s">
        <v>34</v>
      </c>
      <c r="B31" s="16" t="s">
        <v>162</v>
      </c>
      <c r="C31" s="366"/>
      <c r="D31" s="15"/>
      <c r="E31" s="14"/>
      <c r="F31" s="15"/>
      <c r="G31" s="76"/>
      <c r="H31" s="13"/>
      <c r="I31" s="17"/>
      <c r="J31" s="50"/>
      <c r="K31" s="14" t="s">
        <v>120</v>
      </c>
      <c r="L31" s="154"/>
    </row>
    <row r="32" spans="1:12" ht="18.75" customHeight="1">
      <c r="A32" s="78"/>
      <c r="B32" s="16"/>
      <c r="C32" s="366"/>
      <c r="D32" s="15"/>
      <c r="E32" s="14"/>
      <c r="F32" s="15"/>
      <c r="G32" s="76"/>
      <c r="H32" s="13"/>
      <c r="I32" s="17"/>
      <c r="J32" s="50"/>
      <c r="K32" s="76"/>
      <c r="L32" s="154"/>
    </row>
    <row r="33" spans="1:12">
      <c r="A33" s="58" t="s">
        <v>114</v>
      </c>
      <c r="B33" s="16"/>
      <c r="C33" s="366"/>
      <c r="D33" s="15"/>
      <c r="E33" s="76"/>
      <c r="F33" s="13"/>
      <c r="G33" s="76"/>
      <c r="H33" s="13"/>
      <c r="I33" s="17"/>
      <c r="J33" s="50"/>
      <c r="K33" s="18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14" t="s">
        <v>120</v>
      </c>
      <c r="F34" s="62"/>
      <c r="G34" s="14" t="s">
        <v>120</v>
      </c>
      <c r="H34" s="62"/>
      <c r="I34" s="14" t="s">
        <v>120</v>
      </c>
      <c r="J34" s="62"/>
      <c r="K34" s="14" t="s">
        <v>120</v>
      </c>
      <c r="L34" s="158">
        <v>0.37078999581879712</v>
      </c>
    </row>
    <row r="35" spans="1:12" s="159" customFormat="1">
      <c r="A35" s="155" t="s">
        <v>113</v>
      </c>
      <c r="B35" s="156" t="s">
        <v>163</v>
      </c>
      <c r="C35" s="366"/>
      <c r="D35" s="62"/>
      <c r="E35" s="14" t="s">
        <v>120</v>
      </c>
      <c r="F35" s="62"/>
      <c r="G35" s="160"/>
      <c r="H35" s="161"/>
      <c r="I35" s="14" t="s">
        <v>120</v>
      </c>
      <c r="J35" s="62"/>
      <c r="K35" s="14" t="s">
        <v>120</v>
      </c>
      <c r="L35" s="158">
        <v>0.37078999581879712</v>
      </c>
    </row>
    <row r="36" spans="1:12">
      <c r="A36" s="78" t="s">
        <v>82</v>
      </c>
      <c r="B36" s="16" t="s">
        <v>164</v>
      </c>
      <c r="C36" s="366"/>
      <c r="D36" s="52"/>
      <c r="E36" s="14" t="s">
        <v>120</v>
      </c>
      <c r="F36" s="52"/>
      <c r="G36" s="31"/>
      <c r="H36" s="52"/>
      <c r="I36" s="31"/>
      <c r="J36" s="52"/>
      <c r="K36" s="31"/>
      <c r="L36" s="154"/>
    </row>
    <row r="37" spans="1:12">
      <c r="A37" s="78" t="s">
        <v>165</v>
      </c>
      <c r="B37" s="16" t="s">
        <v>87</v>
      </c>
      <c r="C37" s="366"/>
      <c r="D37" s="52"/>
      <c r="E37" s="14" t="s">
        <v>120</v>
      </c>
      <c r="F37" s="52"/>
      <c r="G37" s="31"/>
      <c r="H37" s="52"/>
      <c r="I37" s="31"/>
      <c r="J37" s="52"/>
      <c r="K37" s="31"/>
      <c r="L37" s="154"/>
    </row>
    <row r="38" spans="1:12">
      <c r="A38" s="78" t="s">
        <v>166</v>
      </c>
      <c r="B38" s="16" t="s">
        <v>87</v>
      </c>
      <c r="C38" s="366"/>
      <c r="D38" s="52"/>
      <c r="E38" s="14" t="s">
        <v>120</v>
      </c>
      <c r="F38" s="52"/>
      <c r="G38" s="31"/>
      <c r="H38" s="52"/>
      <c r="I38" s="31"/>
      <c r="J38" s="52"/>
      <c r="K38" s="31"/>
      <c r="L38" s="154"/>
    </row>
    <row r="39" spans="1:12">
      <c r="A39" s="78" t="s">
        <v>86</v>
      </c>
      <c r="B39" s="16" t="s">
        <v>167</v>
      </c>
      <c r="C39" s="366"/>
      <c r="D39" s="52"/>
      <c r="E39" s="14" t="s">
        <v>120</v>
      </c>
      <c r="F39" s="52"/>
      <c r="G39" s="31"/>
      <c r="H39" s="52"/>
      <c r="I39" s="31"/>
      <c r="J39" s="52"/>
      <c r="K39" s="31"/>
      <c r="L39" s="154"/>
    </row>
    <row r="40" spans="1:12">
      <c r="A40" s="78"/>
      <c r="B40" s="16"/>
      <c r="C40" s="366"/>
      <c r="D40" s="13"/>
      <c r="E40" s="76"/>
      <c r="F40" s="13"/>
      <c r="G40" s="76"/>
      <c r="H40" s="13"/>
      <c r="I40" s="76"/>
      <c r="J40" s="13"/>
      <c r="K40" s="76"/>
      <c r="L40" s="76"/>
    </row>
    <row r="41" spans="1:12">
      <c r="A41" s="74" t="s">
        <v>35</v>
      </c>
      <c r="B41" s="72"/>
      <c r="C41" s="366"/>
      <c r="D41" s="13"/>
      <c r="E41" s="76"/>
      <c r="F41" s="13"/>
      <c r="G41" s="76"/>
      <c r="H41" s="13"/>
      <c r="I41" s="76"/>
      <c r="J41" s="13"/>
      <c r="K41" s="76"/>
      <c r="L41" s="76"/>
    </row>
    <row r="42" spans="1:12">
      <c r="A42" s="78" t="s">
        <v>36</v>
      </c>
      <c r="B42" s="16" t="s">
        <v>162</v>
      </c>
      <c r="C42" s="366"/>
      <c r="D42" s="52"/>
      <c r="E42" s="14">
        <v>58.6680180479161</v>
      </c>
      <c r="F42" s="52">
        <v>0.85054716073147252</v>
      </c>
      <c r="G42" s="14">
        <v>45.145305151779553</v>
      </c>
      <c r="H42" s="52">
        <v>0.3941907952624471</v>
      </c>
      <c r="I42" s="76"/>
      <c r="J42" s="13"/>
      <c r="K42" s="14">
        <v>11.421241613375059</v>
      </c>
      <c r="L42" s="154">
        <v>0.16040632467373322</v>
      </c>
    </row>
    <row r="43" spans="1:12">
      <c r="A43" s="78" t="s">
        <v>37</v>
      </c>
      <c r="B43" s="16" t="s">
        <v>162</v>
      </c>
      <c r="C43" s="366"/>
      <c r="D43" s="52"/>
      <c r="E43" s="14">
        <v>0.15450260062644322</v>
      </c>
      <c r="F43" s="52">
        <v>0.85054716073147252</v>
      </c>
      <c r="G43" s="14">
        <v>0.15503527017113572</v>
      </c>
      <c r="H43" s="52">
        <v>0.3941907952624471</v>
      </c>
      <c r="I43" s="76"/>
      <c r="J43" s="13"/>
      <c r="K43" s="14">
        <v>0</v>
      </c>
      <c r="L43" s="154">
        <v>0.16040632467373322</v>
      </c>
    </row>
    <row r="44" spans="1:12">
      <c r="A44" s="78" t="s">
        <v>38</v>
      </c>
      <c r="B44" s="16" t="s">
        <v>163</v>
      </c>
      <c r="C44" s="366"/>
      <c r="D44" s="52"/>
      <c r="E44" s="14">
        <v>2.4492295906445323</v>
      </c>
      <c r="F44" s="52">
        <v>0.85054716073147252</v>
      </c>
      <c r="G44" s="14">
        <v>0</v>
      </c>
      <c r="H44" s="52">
        <v>0.3941907952624471</v>
      </c>
      <c r="I44" s="76"/>
      <c r="J44" s="13"/>
      <c r="K44" s="14">
        <v>4.799180609174698</v>
      </c>
      <c r="L44" s="154">
        <v>0.16040632467373322</v>
      </c>
    </row>
    <row r="45" spans="1:12">
      <c r="A45" s="78" t="s">
        <v>39</v>
      </c>
      <c r="B45" s="16" t="s">
        <v>162</v>
      </c>
      <c r="C45" s="366"/>
      <c r="D45" s="52"/>
      <c r="E45" s="14">
        <v>649.56080211614005</v>
      </c>
      <c r="F45" s="52">
        <v>0.85054716073147252</v>
      </c>
      <c r="G45" s="61">
        <v>0</v>
      </c>
      <c r="H45" s="52">
        <v>0.3941907952624471</v>
      </c>
      <c r="I45" s="76"/>
      <c r="J45" s="13"/>
      <c r="K45" s="61">
        <v>0</v>
      </c>
      <c r="L45" s="154">
        <f>L44</f>
        <v>0.16040632467373322</v>
      </c>
    </row>
    <row r="46" spans="1:12">
      <c r="A46" s="78" t="s">
        <v>40</v>
      </c>
      <c r="B46" s="16" t="s">
        <v>168</v>
      </c>
      <c r="C46" s="366"/>
      <c r="D46" s="52"/>
      <c r="E46" s="14">
        <v>5.3037664636293265</v>
      </c>
      <c r="F46" s="52">
        <v>0.85054716073147252</v>
      </c>
      <c r="G46" s="14">
        <v>179.58092977940132</v>
      </c>
      <c r="H46" s="52">
        <v>0.3941907952624471</v>
      </c>
      <c r="I46" s="14">
        <v>15065.411636579975</v>
      </c>
      <c r="J46" s="52">
        <v>0.56250655913424386</v>
      </c>
      <c r="K46" s="14">
        <v>28.640873783590109</v>
      </c>
      <c r="L46" s="154">
        <v>0</v>
      </c>
    </row>
    <row r="47" spans="1:12">
      <c r="A47" s="78"/>
      <c r="B47" s="16"/>
      <c r="C47" s="366"/>
      <c r="D47" s="13"/>
      <c r="E47" s="76"/>
      <c r="F47" s="13"/>
      <c r="G47" s="14"/>
      <c r="H47" s="52"/>
      <c r="I47" s="76"/>
      <c r="J47" s="13"/>
      <c r="K47" s="76"/>
      <c r="L47" s="76"/>
    </row>
    <row r="48" spans="1:12">
      <c r="A48" s="78"/>
      <c r="B48" s="16"/>
      <c r="C48" s="366"/>
      <c r="D48" s="13"/>
      <c r="E48" s="76"/>
      <c r="F48" s="13"/>
      <c r="G48" s="76"/>
      <c r="H48" s="13"/>
      <c r="I48" s="76"/>
      <c r="J48" s="13"/>
      <c r="K48" s="76"/>
      <c r="L48" s="76"/>
    </row>
    <row r="49" spans="1:12">
      <c r="A49" s="74" t="s">
        <v>42</v>
      </c>
      <c r="B49" s="72"/>
      <c r="C49" s="366"/>
      <c r="D49" s="13"/>
      <c r="E49" s="76"/>
      <c r="F49" s="13"/>
      <c r="G49" s="76"/>
      <c r="H49" s="13"/>
      <c r="I49" s="76"/>
      <c r="J49" s="13"/>
      <c r="K49" s="76"/>
      <c r="L49" s="76"/>
    </row>
    <row r="50" spans="1:12">
      <c r="A50" s="78" t="s">
        <v>43</v>
      </c>
      <c r="B50" s="16" t="s">
        <v>162</v>
      </c>
      <c r="C50" s="366"/>
      <c r="D50" s="52"/>
      <c r="E50" s="14" t="s">
        <v>120</v>
      </c>
      <c r="F50" s="52"/>
      <c r="G50" s="14" t="s">
        <v>120</v>
      </c>
      <c r="H50" s="52"/>
      <c r="I50" s="14" t="s">
        <v>120</v>
      </c>
      <c r="J50" s="52"/>
      <c r="K50" s="14" t="s">
        <v>120</v>
      </c>
      <c r="L50" s="154"/>
    </row>
    <row r="51" spans="1:12" s="127" customFormat="1">
      <c r="A51" s="53" t="s">
        <v>103</v>
      </c>
      <c r="B51" s="122" t="s">
        <v>162</v>
      </c>
      <c r="C51" s="366"/>
      <c r="D51" s="124"/>
      <c r="E51" s="14" t="s">
        <v>120</v>
      </c>
      <c r="F51" s="124"/>
      <c r="G51" s="14" t="s">
        <v>120</v>
      </c>
      <c r="H51" s="124"/>
      <c r="I51" s="14" t="s">
        <v>120</v>
      </c>
      <c r="J51" s="124"/>
      <c r="K51" s="123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14" t="s">
        <v>120</v>
      </c>
      <c r="F52" s="124"/>
      <c r="G52" s="14" t="s">
        <v>120</v>
      </c>
      <c r="H52" s="124"/>
      <c r="I52" s="14" t="s">
        <v>120</v>
      </c>
      <c r="J52" s="124"/>
      <c r="K52" s="125"/>
      <c r="L52" s="165"/>
    </row>
    <row r="53" spans="1:12">
      <c r="A53" s="78" t="s">
        <v>44</v>
      </c>
      <c r="B53" s="16" t="s">
        <v>162</v>
      </c>
      <c r="C53" s="366"/>
      <c r="D53" s="13"/>
      <c r="E53" s="14" t="s">
        <v>120</v>
      </c>
      <c r="F53" s="52"/>
      <c r="G53" s="14" t="s">
        <v>120</v>
      </c>
      <c r="H53" s="52"/>
      <c r="I53" s="14" t="s">
        <v>120</v>
      </c>
      <c r="J53" s="52"/>
      <c r="K53" s="76" t="s">
        <v>120</v>
      </c>
      <c r="L53" s="154"/>
    </row>
    <row r="54" spans="1:12" ht="16">
      <c r="A54" s="78" t="s">
        <v>45</v>
      </c>
      <c r="B54" s="16" t="s">
        <v>162</v>
      </c>
      <c r="C54" s="366"/>
      <c r="D54" s="13"/>
      <c r="E54" s="14" t="s">
        <v>120</v>
      </c>
      <c r="F54" s="52"/>
      <c r="G54" s="14" t="s">
        <v>120</v>
      </c>
      <c r="H54" s="52"/>
      <c r="I54" s="14" t="s">
        <v>120</v>
      </c>
      <c r="J54" s="52"/>
      <c r="K54" s="76" t="s">
        <v>120</v>
      </c>
      <c r="L54" s="154"/>
    </row>
    <row r="55" spans="1:12">
      <c r="A55" s="78" t="s">
        <v>46</v>
      </c>
      <c r="B55" s="19" t="s">
        <v>169</v>
      </c>
      <c r="C55" s="366"/>
      <c r="D55" s="13"/>
      <c r="E55" s="14" t="s">
        <v>120</v>
      </c>
      <c r="F55" s="52"/>
      <c r="G55" s="31"/>
      <c r="H55" s="47"/>
      <c r="I55" s="76"/>
      <c r="J55" s="13"/>
      <c r="K55" s="76"/>
      <c r="L55" s="76"/>
    </row>
    <row r="56" spans="1:12">
      <c r="A56" s="78" t="s">
        <v>48</v>
      </c>
      <c r="B56" s="19" t="s">
        <v>162</v>
      </c>
      <c r="C56" s="366"/>
      <c r="D56" s="13"/>
      <c r="E56" s="14"/>
      <c r="F56" s="15"/>
      <c r="G56" s="14" t="s">
        <v>120</v>
      </c>
      <c r="H56" s="52"/>
      <c r="I56" s="368">
        <v>0.47</v>
      </c>
      <c r="J56" s="52"/>
      <c r="K56" s="76"/>
      <c r="L56" s="76"/>
    </row>
    <row r="57" spans="1:12">
      <c r="A57" s="78" t="s">
        <v>49</v>
      </c>
      <c r="B57" s="19" t="s">
        <v>162</v>
      </c>
      <c r="C57" s="366"/>
      <c r="D57" s="13"/>
      <c r="E57" s="14"/>
      <c r="F57" s="15"/>
      <c r="G57" s="14" t="s">
        <v>120</v>
      </c>
      <c r="H57" s="52"/>
      <c r="I57" s="368"/>
      <c r="J57" s="52"/>
      <c r="K57" s="76"/>
      <c r="L57" s="76"/>
    </row>
    <row r="58" spans="1:12">
      <c r="A58" s="78" t="s">
        <v>50</v>
      </c>
      <c r="B58" s="19" t="s">
        <v>162</v>
      </c>
      <c r="C58" s="366"/>
      <c r="D58" s="13"/>
      <c r="E58" s="14"/>
      <c r="F58" s="15"/>
      <c r="G58" s="14" t="s">
        <v>120</v>
      </c>
      <c r="H58" s="52"/>
      <c r="I58" s="14" t="s">
        <v>120</v>
      </c>
      <c r="J58" s="52"/>
      <c r="K58" s="76"/>
      <c r="L58" s="76"/>
    </row>
    <row r="59" spans="1:12">
      <c r="A59" s="78" t="s">
        <v>51</v>
      </c>
      <c r="B59" s="19" t="s">
        <v>169</v>
      </c>
      <c r="C59" s="366"/>
      <c r="D59" s="13"/>
      <c r="E59" s="14"/>
      <c r="F59" s="15"/>
      <c r="G59" s="14" t="s">
        <v>120</v>
      </c>
      <c r="H59" s="52"/>
      <c r="I59" s="14" t="s">
        <v>120</v>
      </c>
      <c r="J59" s="52"/>
      <c r="K59" s="76"/>
      <c r="L59" s="76"/>
    </row>
    <row r="60" spans="1:12">
      <c r="A60" s="78" t="s">
        <v>52</v>
      </c>
      <c r="B60" s="19" t="s">
        <v>162</v>
      </c>
      <c r="C60" s="366"/>
      <c r="D60" s="13"/>
      <c r="E60" s="14"/>
      <c r="F60" s="15"/>
      <c r="G60" s="31"/>
      <c r="H60" s="47"/>
      <c r="I60" s="17">
        <v>6.9938311340370388E-2</v>
      </c>
      <c r="J60" s="52">
        <v>0.28854778897191447</v>
      </c>
      <c r="K60" s="76"/>
      <c r="L60" s="76"/>
    </row>
    <row r="61" spans="1:12">
      <c r="A61" s="78" t="s">
        <v>53</v>
      </c>
      <c r="B61" s="19" t="s">
        <v>162</v>
      </c>
      <c r="C61" s="366"/>
      <c r="D61" s="13"/>
      <c r="E61" s="14"/>
      <c r="F61" s="15"/>
      <c r="G61" s="31"/>
      <c r="H61" s="47"/>
      <c r="I61" s="21">
        <v>8.4625356721848149E-3</v>
      </c>
      <c r="J61" s="166">
        <v>0.28854778897191447</v>
      </c>
      <c r="K61" s="76"/>
      <c r="L61" s="76"/>
    </row>
    <row r="62" spans="1:12">
      <c r="A62" s="78" t="s">
        <v>54</v>
      </c>
      <c r="B62" s="19" t="s">
        <v>162</v>
      </c>
      <c r="C62" s="366"/>
      <c r="D62" s="13"/>
      <c r="E62" s="14"/>
      <c r="F62" s="15"/>
      <c r="G62" s="31"/>
      <c r="H62" s="47"/>
      <c r="I62" s="76"/>
      <c r="J62" s="13"/>
      <c r="K62" s="76" t="s">
        <v>120</v>
      </c>
      <c r="L62" s="154"/>
    </row>
    <row r="63" spans="1:12">
      <c r="A63" s="78" t="s">
        <v>55</v>
      </c>
      <c r="B63" s="19" t="s">
        <v>162</v>
      </c>
      <c r="C63" s="366"/>
      <c r="D63" s="13"/>
      <c r="E63" s="14"/>
      <c r="F63" s="15"/>
      <c r="G63" s="31"/>
      <c r="H63" s="47"/>
      <c r="I63" s="76"/>
      <c r="J63" s="13"/>
      <c r="K63" s="76" t="s">
        <v>120</v>
      </c>
      <c r="L63" s="154"/>
    </row>
    <row r="64" spans="1:12">
      <c r="A64" s="78"/>
      <c r="B64" s="19"/>
      <c r="C64" s="366"/>
      <c r="D64" s="13"/>
      <c r="E64" s="14"/>
      <c r="F64" s="15"/>
      <c r="G64" s="31"/>
      <c r="H64" s="47"/>
      <c r="I64" s="76"/>
      <c r="J64" s="13"/>
      <c r="K64" s="22"/>
      <c r="L64" s="22"/>
    </row>
    <row r="65" spans="1:12">
      <c r="A65" s="74" t="s">
        <v>56</v>
      </c>
      <c r="B65" s="77"/>
      <c r="C65" s="366"/>
      <c r="D65" s="13"/>
      <c r="E65" s="14"/>
      <c r="F65" s="15"/>
      <c r="G65" s="31"/>
      <c r="H65" s="47"/>
      <c r="I65" s="76"/>
      <c r="J65" s="13"/>
      <c r="K65" s="76"/>
      <c r="L65" s="76"/>
    </row>
    <row r="66" spans="1:12">
      <c r="A66" s="78" t="s">
        <v>23</v>
      </c>
      <c r="B66" s="19" t="s">
        <v>163</v>
      </c>
      <c r="C66" s="366"/>
      <c r="D66" s="55"/>
      <c r="E66" s="14" t="s">
        <v>120</v>
      </c>
      <c r="F66" s="52"/>
      <c r="G66" s="14" t="s">
        <v>120</v>
      </c>
      <c r="H66" s="52"/>
      <c r="I66" s="20" t="s">
        <v>120</v>
      </c>
      <c r="J66" s="52"/>
      <c r="K66" s="76" t="s">
        <v>120</v>
      </c>
      <c r="L66" s="154"/>
    </row>
    <row r="67" spans="1:12">
      <c r="A67" s="78" t="s">
        <v>25</v>
      </c>
      <c r="B67" s="19" t="s">
        <v>163</v>
      </c>
      <c r="C67" s="366"/>
      <c r="D67" s="55"/>
      <c r="E67" s="14" t="s">
        <v>120</v>
      </c>
      <c r="F67" s="52"/>
      <c r="G67" s="14" t="s">
        <v>120</v>
      </c>
      <c r="H67" s="52"/>
      <c r="I67" s="20" t="s">
        <v>120</v>
      </c>
      <c r="J67" s="52"/>
      <c r="K67" s="76"/>
      <c r="L67" s="76"/>
    </row>
    <row r="68" spans="1:12">
      <c r="A68" s="78" t="s">
        <v>57</v>
      </c>
      <c r="B68" s="19" t="s">
        <v>162</v>
      </c>
      <c r="C68" s="366"/>
      <c r="D68" s="13"/>
      <c r="E68" s="14" t="s">
        <v>120</v>
      </c>
      <c r="F68" s="52"/>
      <c r="G68" s="14" t="s">
        <v>120</v>
      </c>
      <c r="H68" s="52"/>
      <c r="I68" s="20" t="s">
        <v>120</v>
      </c>
      <c r="J68" s="52"/>
      <c r="K68" s="76" t="s">
        <v>120</v>
      </c>
      <c r="L68" s="154"/>
    </row>
    <row r="69" spans="1:12">
      <c r="A69" s="78" t="s">
        <v>58</v>
      </c>
      <c r="B69" s="19" t="s">
        <v>162</v>
      </c>
      <c r="C69" s="366"/>
      <c r="D69" s="13"/>
      <c r="E69" s="14" t="s">
        <v>120</v>
      </c>
      <c r="F69" s="52"/>
      <c r="G69" s="14" t="s">
        <v>120</v>
      </c>
      <c r="H69" s="52"/>
      <c r="I69" s="20" t="s">
        <v>120</v>
      </c>
      <c r="J69" s="52"/>
      <c r="K69" s="76" t="s">
        <v>120</v>
      </c>
      <c r="L69" s="154"/>
    </row>
    <row r="70" spans="1:12">
      <c r="A70" s="78" t="s">
        <v>46</v>
      </c>
      <c r="B70" s="19" t="s">
        <v>169</v>
      </c>
      <c r="C70" s="366"/>
      <c r="D70" s="13"/>
      <c r="E70" s="14" t="s">
        <v>120</v>
      </c>
      <c r="F70" s="52"/>
      <c r="G70" s="31"/>
      <c r="H70" s="47"/>
      <c r="I70" s="76"/>
      <c r="J70" s="13"/>
      <c r="K70" s="76"/>
      <c r="L70" s="76"/>
    </row>
    <row r="71" spans="1:12">
      <c r="A71" s="78" t="s">
        <v>59</v>
      </c>
      <c r="B71" s="19" t="s">
        <v>162</v>
      </c>
      <c r="C71" s="366"/>
      <c r="D71" s="13"/>
      <c r="E71" s="14"/>
      <c r="F71" s="15"/>
      <c r="G71" s="14" t="s">
        <v>120</v>
      </c>
      <c r="H71" s="52"/>
      <c r="I71" s="76" t="s">
        <v>120</v>
      </c>
      <c r="J71" s="52"/>
      <c r="K71" s="76"/>
      <c r="L71" s="76"/>
    </row>
    <row r="72" spans="1:12">
      <c r="A72" s="78" t="s">
        <v>60</v>
      </c>
      <c r="B72" s="19" t="s">
        <v>169</v>
      </c>
      <c r="C72" s="366"/>
      <c r="D72" s="13"/>
      <c r="E72" s="14"/>
      <c r="F72" s="15"/>
      <c r="G72" s="14" t="s">
        <v>120</v>
      </c>
      <c r="H72" s="52"/>
      <c r="I72" s="76" t="s">
        <v>120</v>
      </c>
      <c r="J72" s="52"/>
      <c r="K72" s="76"/>
      <c r="L72" s="76"/>
    </row>
    <row r="73" spans="1:12">
      <c r="A73" s="78"/>
      <c r="B73" s="19"/>
      <c r="C73" s="366"/>
      <c r="D73" s="13"/>
      <c r="E73" s="14"/>
      <c r="F73" s="15"/>
      <c r="G73" s="31"/>
      <c r="H73" s="47"/>
      <c r="I73" s="31"/>
      <c r="J73" s="47"/>
      <c r="K73" s="76"/>
      <c r="L73" s="76"/>
    </row>
    <row r="74" spans="1:12">
      <c r="A74" s="74" t="s">
        <v>61</v>
      </c>
      <c r="B74" s="72"/>
      <c r="C74" s="366"/>
      <c r="D74" s="13"/>
      <c r="E74" s="14"/>
      <c r="F74" s="15"/>
      <c r="G74" s="31"/>
      <c r="H74" s="47"/>
      <c r="I74" s="31"/>
      <c r="J74" s="47"/>
      <c r="K74" s="76"/>
      <c r="L74" s="76"/>
    </row>
    <row r="75" spans="1:12">
      <c r="A75" s="78" t="s">
        <v>62</v>
      </c>
      <c r="B75" s="16" t="s">
        <v>162</v>
      </c>
      <c r="C75" s="366"/>
      <c r="D75" s="13"/>
      <c r="E75" s="14">
        <v>149.70362424989128</v>
      </c>
      <c r="F75" s="52">
        <v>0.21430429900545397</v>
      </c>
      <c r="G75" s="31"/>
      <c r="H75" s="47"/>
      <c r="I75" s="31"/>
      <c r="J75" s="47"/>
      <c r="K75" s="76"/>
      <c r="L75" s="76"/>
    </row>
    <row r="76" spans="1:12">
      <c r="A76" s="78" t="s">
        <v>63</v>
      </c>
      <c r="B76" s="16" t="s">
        <v>162</v>
      </c>
      <c r="C76" s="366"/>
      <c r="D76" s="13"/>
      <c r="E76" s="14"/>
      <c r="F76" s="15"/>
      <c r="G76" s="31"/>
      <c r="H76" s="47"/>
      <c r="I76" s="76" t="s">
        <v>120</v>
      </c>
      <c r="J76" s="52"/>
      <c r="K76" s="76"/>
      <c r="L76" s="76"/>
    </row>
    <row r="77" spans="1:12">
      <c r="A77" s="78" t="s">
        <v>64</v>
      </c>
      <c r="B77" s="16" t="s">
        <v>162</v>
      </c>
      <c r="C77" s="366"/>
      <c r="D77" s="13"/>
      <c r="E77" s="14"/>
      <c r="F77" s="15"/>
      <c r="G77" s="31"/>
      <c r="H77" s="47"/>
      <c r="I77" s="76" t="s">
        <v>120</v>
      </c>
      <c r="J77" s="52"/>
      <c r="K77" s="76"/>
      <c r="L77" s="76"/>
    </row>
    <row r="78" spans="1:12">
      <c r="A78" s="78" t="s">
        <v>65</v>
      </c>
      <c r="B78" s="16" t="s">
        <v>162</v>
      </c>
      <c r="C78" s="366"/>
      <c r="D78" s="13"/>
      <c r="E78" s="14"/>
      <c r="F78" s="15"/>
      <c r="G78" s="14" t="s">
        <v>120</v>
      </c>
      <c r="H78" s="52"/>
      <c r="I78" s="76" t="s">
        <v>120</v>
      </c>
      <c r="J78" s="52"/>
      <c r="K78" s="76" t="s">
        <v>120</v>
      </c>
      <c r="L78" s="154"/>
    </row>
    <row r="79" spans="1:12">
      <c r="A79" s="78" t="s">
        <v>29</v>
      </c>
      <c r="B79" s="16" t="s">
        <v>162</v>
      </c>
      <c r="C79" s="366"/>
      <c r="D79" s="13"/>
      <c r="E79" s="14"/>
      <c r="F79" s="15"/>
      <c r="G79" s="14" t="s">
        <v>120</v>
      </c>
      <c r="H79" s="52"/>
      <c r="I79" s="76" t="s">
        <v>120</v>
      </c>
      <c r="J79" s="52"/>
      <c r="K79" s="76"/>
      <c r="L79" s="76"/>
    </row>
    <row r="80" spans="1:12">
      <c r="A80" s="78" t="s">
        <v>66</v>
      </c>
      <c r="B80" s="16" t="s">
        <v>162</v>
      </c>
      <c r="C80" s="366"/>
      <c r="D80" s="13"/>
      <c r="E80" s="14"/>
      <c r="F80" s="15"/>
      <c r="G80" s="14"/>
      <c r="H80" s="15"/>
      <c r="I80" s="76"/>
      <c r="J80" s="13"/>
      <c r="K80" s="76" t="s">
        <v>120</v>
      </c>
      <c r="L80" s="154"/>
    </row>
    <row r="81" spans="1:17">
      <c r="A81" s="78" t="s">
        <v>67</v>
      </c>
      <c r="B81" s="16" t="s">
        <v>162</v>
      </c>
      <c r="C81" s="366"/>
      <c r="D81" s="13"/>
      <c r="E81" s="14"/>
      <c r="F81" s="15"/>
      <c r="G81" s="14"/>
      <c r="H81" s="15"/>
      <c r="I81" s="76"/>
      <c r="J81" s="13"/>
      <c r="K81" s="76" t="s">
        <v>120</v>
      </c>
      <c r="L81" s="154"/>
    </row>
    <row r="82" spans="1:17">
      <c r="A82" s="78" t="s">
        <v>68</v>
      </c>
      <c r="B82" s="16" t="s">
        <v>162</v>
      </c>
      <c r="C82" s="366"/>
      <c r="D82" s="13"/>
      <c r="E82" s="14"/>
      <c r="F82" s="52"/>
      <c r="G82" s="14" t="s">
        <v>120</v>
      </c>
      <c r="H82" s="52"/>
      <c r="I82" s="76"/>
      <c r="J82" s="13"/>
      <c r="K82" s="76"/>
      <c r="L82" s="76"/>
    </row>
    <row r="83" spans="1:17">
      <c r="A83" s="78"/>
      <c r="B83" s="16"/>
      <c r="C83" s="366"/>
      <c r="D83" s="13"/>
      <c r="E83" s="14"/>
      <c r="F83" s="15"/>
      <c r="G83" s="14"/>
      <c r="H83" s="15"/>
      <c r="I83" s="76"/>
      <c r="J83" s="13"/>
      <c r="K83" s="76"/>
      <c r="L83" s="76"/>
    </row>
    <row r="84" spans="1:17">
      <c r="A84" s="74" t="s">
        <v>69</v>
      </c>
      <c r="B84" s="72"/>
      <c r="C84" s="366"/>
      <c r="D84" s="13"/>
      <c r="E84" s="14"/>
      <c r="F84" s="15"/>
      <c r="G84" s="14"/>
      <c r="H84" s="15"/>
      <c r="I84" s="76"/>
      <c r="J84" s="13"/>
      <c r="K84" s="76"/>
      <c r="L84" s="76"/>
    </row>
    <row r="85" spans="1:17">
      <c r="A85" s="78" t="s">
        <v>70</v>
      </c>
      <c r="B85" s="16" t="s">
        <v>162</v>
      </c>
      <c r="C85" s="366"/>
      <c r="D85" s="52"/>
      <c r="E85" s="14"/>
      <c r="F85" s="15"/>
      <c r="G85" s="14"/>
      <c r="H85" s="15"/>
      <c r="I85" s="76"/>
      <c r="J85" s="13"/>
      <c r="K85" s="76"/>
      <c r="L85" s="76"/>
    </row>
    <row r="86" spans="1:17">
      <c r="A86" s="78" t="s">
        <v>71</v>
      </c>
      <c r="B86" s="16" t="s">
        <v>162</v>
      </c>
      <c r="C86" s="366"/>
      <c r="D86" s="13"/>
      <c r="E86" s="14">
        <v>1368.902394702046</v>
      </c>
      <c r="F86" s="52">
        <v>0.94893198588386274</v>
      </c>
      <c r="G86" s="14"/>
      <c r="H86" s="15"/>
      <c r="I86" s="76"/>
      <c r="J86" s="13"/>
      <c r="K86" s="76"/>
      <c r="L86" s="76"/>
    </row>
    <row r="87" spans="1:17">
      <c r="A87" s="78" t="s">
        <v>72</v>
      </c>
      <c r="B87" s="16" t="s">
        <v>162</v>
      </c>
      <c r="C87" s="366"/>
      <c r="D87" s="13"/>
      <c r="E87" s="14"/>
      <c r="F87" s="15"/>
      <c r="G87" s="14"/>
      <c r="H87" s="15"/>
      <c r="I87" s="76" t="s">
        <v>120</v>
      </c>
      <c r="J87" s="52"/>
      <c r="K87" s="76"/>
      <c r="L87" s="76"/>
    </row>
    <row r="88" spans="1:17">
      <c r="A88" s="78" t="s">
        <v>73</v>
      </c>
      <c r="B88" s="16" t="s">
        <v>162</v>
      </c>
      <c r="C88" s="366"/>
      <c r="D88" s="13"/>
      <c r="E88" s="14"/>
      <c r="F88" s="15"/>
      <c r="G88" s="14"/>
      <c r="H88" s="15"/>
      <c r="I88" s="76" t="s">
        <v>120</v>
      </c>
      <c r="J88" s="52"/>
      <c r="K88" s="76"/>
      <c r="L88" s="76"/>
    </row>
    <row r="89" spans="1:17">
      <c r="A89" s="78" t="s">
        <v>74</v>
      </c>
      <c r="B89" s="16" t="s">
        <v>162</v>
      </c>
      <c r="C89" s="366"/>
      <c r="D89" s="13"/>
      <c r="E89" s="14"/>
      <c r="F89" s="15"/>
      <c r="G89" s="14" t="s">
        <v>120</v>
      </c>
      <c r="H89" s="52"/>
      <c r="I89" s="76" t="s">
        <v>120</v>
      </c>
      <c r="J89" s="52"/>
      <c r="K89" s="76"/>
      <c r="L89" s="76"/>
    </row>
    <row r="90" spans="1:17">
      <c r="A90" s="78" t="s">
        <v>75</v>
      </c>
      <c r="B90" s="16" t="s">
        <v>162</v>
      </c>
      <c r="C90" s="366"/>
      <c r="D90" s="13"/>
      <c r="E90" s="14"/>
      <c r="F90" s="15"/>
      <c r="G90" s="14" t="s">
        <v>120</v>
      </c>
      <c r="H90" s="52"/>
      <c r="I90" s="76" t="s">
        <v>120</v>
      </c>
      <c r="J90" s="52"/>
      <c r="K90" s="76"/>
      <c r="L90" s="76"/>
    </row>
    <row r="91" spans="1:17">
      <c r="A91" s="78" t="s">
        <v>76</v>
      </c>
      <c r="B91" s="16" t="s">
        <v>162</v>
      </c>
      <c r="C91" s="366"/>
      <c r="D91" s="13"/>
      <c r="E91" s="14"/>
      <c r="F91" s="15"/>
      <c r="G91" s="14" t="s">
        <v>120</v>
      </c>
      <c r="H91" s="52"/>
      <c r="I91" s="76" t="s">
        <v>120</v>
      </c>
      <c r="J91" s="52"/>
      <c r="K91" s="76" t="s">
        <v>120</v>
      </c>
      <c r="L91" s="154"/>
    </row>
    <row r="92" spans="1:17">
      <c r="A92" s="78" t="s">
        <v>66</v>
      </c>
      <c r="B92" s="16" t="s">
        <v>162</v>
      </c>
      <c r="C92" s="366"/>
      <c r="D92" s="13"/>
      <c r="E92" s="14"/>
      <c r="F92" s="15"/>
      <c r="G92" s="14"/>
      <c r="H92" s="15"/>
      <c r="I92" s="76"/>
      <c r="J92" s="13"/>
      <c r="K92" s="76" t="s">
        <v>120</v>
      </c>
      <c r="L92" s="154"/>
    </row>
    <row r="93" spans="1:17">
      <c r="A93" s="78" t="s">
        <v>67</v>
      </c>
      <c r="B93" s="16" t="s">
        <v>162</v>
      </c>
      <c r="C93" s="366"/>
      <c r="D93" s="13"/>
      <c r="E93" s="14"/>
      <c r="F93" s="15"/>
      <c r="G93" s="14"/>
      <c r="H93" s="15"/>
      <c r="I93" s="76"/>
      <c r="J93" s="13"/>
      <c r="K93" s="76" t="s">
        <v>120</v>
      </c>
      <c r="L93" s="154"/>
    </row>
    <row r="94" spans="1:17">
      <c r="A94" s="78" t="s">
        <v>77</v>
      </c>
      <c r="B94" s="16" t="s">
        <v>162</v>
      </c>
      <c r="C94" s="366"/>
      <c r="D94" s="13"/>
      <c r="E94" s="14" t="s">
        <v>120</v>
      </c>
      <c r="F94" s="52"/>
      <c r="G94" s="14" t="s">
        <v>120</v>
      </c>
      <c r="H94" s="52"/>
      <c r="I94" s="76"/>
      <c r="J94" s="13"/>
      <c r="K94" s="76" t="s">
        <v>120</v>
      </c>
      <c r="L94" s="154"/>
    </row>
    <row r="95" spans="1:17">
      <c r="A95" s="78" t="s">
        <v>78</v>
      </c>
      <c r="B95" s="16" t="s">
        <v>162</v>
      </c>
      <c r="C95" s="367"/>
      <c r="D95" s="24"/>
      <c r="E95" s="35" t="s">
        <v>120</v>
      </c>
      <c r="F95" s="63"/>
      <c r="G95" s="35" t="s">
        <v>120</v>
      </c>
      <c r="H95" s="64"/>
      <c r="I95" s="23"/>
      <c r="J95" s="24"/>
      <c r="K95" s="23" t="s">
        <v>120</v>
      </c>
      <c r="L95" s="167"/>
    </row>
    <row r="96" spans="1:17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238</v>
      </c>
      <c r="B97" s="261"/>
      <c r="C97" s="127" t="s">
        <v>234</v>
      </c>
      <c r="D97" s="39"/>
      <c r="E97" s="170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0"/>
      <c r="D98" s="280"/>
      <c r="E98" s="289" t="s">
        <v>120</v>
      </c>
      <c r="F98" s="287"/>
      <c r="G98" s="289">
        <f>98/G9</f>
        <v>234.69554517642854</v>
      </c>
      <c r="H98" s="289"/>
      <c r="I98" s="289">
        <v>1496</v>
      </c>
      <c r="J98" s="290"/>
      <c r="K98" s="288"/>
      <c r="L98" s="288"/>
      <c r="M98" s="33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292"/>
      <c r="D99" s="292"/>
      <c r="E99" s="14">
        <v>1189.3149000000001</v>
      </c>
      <c r="F99" s="14"/>
      <c r="G99" s="14">
        <v>127.82250000000003</v>
      </c>
      <c r="H99" s="14"/>
      <c r="I99" s="14"/>
      <c r="J99" s="14"/>
      <c r="K99" s="14">
        <v>49.603800000000007</v>
      </c>
      <c r="L99" s="14"/>
      <c r="M99" s="33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294"/>
      <c r="D100" s="294"/>
      <c r="E100" s="297">
        <v>0.10959300000000001</v>
      </c>
      <c r="F100" s="297"/>
      <c r="G100" s="297">
        <v>5.1750000000000008E-3</v>
      </c>
      <c r="H100" s="297"/>
      <c r="I100" s="297"/>
      <c r="J100" s="297"/>
      <c r="K100" s="297">
        <v>1.7540000000000001E-3</v>
      </c>
      <c r="L100" s="297"/>
      <c r="M100" s="33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295"/>
      <c r="D101" s="295"/>
      <c r="E101" s="298">
        <v>1.6815600000000003E-2</v>
      </c>
      <c r="F101" s="298"/>
      <c r="G101" s="298">
        <v>1.0350000000000001E-3</v>
      </c>
      <c r="H101" s="298"/>
      <c r="I101" s="298"/>
      <c r="J101" s="298"/>
      <c r="K101" s="298">
        <v>3.3080000000000007E-4</v>
      </c>
      <c r="L101" s="298"/>
      <c r="M101" s="44"/>
      <c r="N101" s="44"/>
      <c r="O101" s="44"/>
      <c r="P101" s="44"/>
      <c r="Q101" s="44"/>
    </row>
  </sheetData>
  <sheetProtection password="DE70" sheet="1" objects="1" scenarios="1"/>
  <mergeCells count="4">
    <mergeCell ref="C11:C95"/>
    <mergeCell ref="D4:E4"/>
    <mergeCell ref="D5:E5"/>
    <mergeCell ref="I56:I5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101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A98" sqref="A98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141</v>
      </c>
    </row>
    <row r="2" spans="1:17">
      <c r="A2" s="27"/>
    </row>
    <row r="3" spans="1:17">
      <c r="A3" s="149" t="s">
        <v>151</v>
      </c>
    </row>
    <row r="4" spans="1:17">
      <c r="A4" s="28"/>
      <c r="B4" s="147" t="s">
        <v>0</v>
      </c>
      <c r="C4" s="247">
        <v>0.42462626287956573</v>
      </c>
      <c r="D4" s="364" t="s">
        <v>152</v>
      </c>
      <c r="E4" s="365"/>
      <c r="F4" s="176">
        <v>7365000</v>
      </c>
      <c r="G4" s="146"/>
      <c r="H4" s="145" t="s">
        <v>1</v>
      </c>
      <c r="I4" s="37">
        <v>1184352</v>
      </c>
      <c r="J4" s="48"/>
      <c r="K4" s="147" t="s">
        <v>2</v>
      </c>
      <c r="L4" s="1">
        <f>I4/(I4+I5)</f>
        <v>0.33098202860187403</v>
      </c>
      <c r="Q4" s="72"/>
    </row>
    <row r="5" spans="1:17">
      <c r="A5" s="29"/>
      <c r="B5" s="30" t="s">
        <v>3</v>
      </c>
      <c r="C5" s="249">
        <v>0.51749239251975809</v>
      </c>
      <c r="D5" s="364" t="s">
        <v>153</v>
      </c>
      <c r="E5" s="365"/>
      <c r="F5" s="38">
        <v>4076000</v>
      </c>
      <c r="G5" s="150"/>
      <c r="H5" s="151" t="s">
        <v>4</v>
      </c>
      <c r="I5" s="38">
        <v>2393945</v>
      </c>
      <c r="J5" s="49"/>
      <c r="K5" s="30" t="s">
        <v>2</v>
      </c>
      <c r="L5" s="2">
        <f>I5/(I4+I5)</f>
        <v>0.66901797139812602</v>
      </c>
      <c r="Q5" s="72"/>
    </row>
    <row r="6" spans="1:17">
      <c r="A6" s="72"/>
      <c r="B6" s="72"/>
      <c r="C6" s="72"/>
      <c r="D6" s="72"/>
      <c r="E6" s="72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6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8.75" customHeight="1">
      <c r="A9" s="73"/>
      <c r="B9" s="9" t="s">
        <v>158</v>
      </c>
      <c r="C9" s="32"/>
      <c r="D9" s="46"/>
      <c r="E9" s="32">
        <v>1.928031824074711</v>
      </c>
      <c r="F9" s="46" t="s">
        <v>170</v>
      </c>
      <c r="G9" s="10">
        <f>(C4*L4)+(C5*L5)</f>
        <v>0.48675537254304263</v>
      </c>
      <c r="H9" s="46" t="s">
        <v>170</v>
      </c>
      <c r="I9" s="11">
        <v>1</v>
      </c>
      <c r="J9" s="46" t="s">
        <v>170</v>
      </c>
      <c r="K9" s="12">
        <v>1</v>
      </c>
      <c r="L9" s="32" t="s">
        <v>170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>
      <c r="A11" s="75" t="s">
        <v>15</v>
      </c>
      <c r="B11" s="79" t="s">
        <v>160</v>
      </c>
      <c r="C11" s="366" t="s">
        <v>171</v>
      </c>
      <c r="D11" s="15"/>
      <c r="E11" s="14" t="s">
        <v>120</v>
      </c>
      <c r="F11" s="52"/>
      <c r="G11" s="14"/>
      <c r="H11" s="15"/>
      <c r="I11" s="14" t="s">
        <v>120</v>
      </c>
      <c r="J11" s="52"/>
      <c r="K11" s="14"/>
      <c r="L11" s="14"/>
    </row>
    <row r="12" spans="1:17">
      <c r="A12" s="75" t="s">
        <v>17</v>
      </c>
      <c r="B12" s="79" t="s">
        <v>160</v>
      </c>
      <c r="C12" s="366"/>
      <c r="D12" s="15"/>
      <c r="E12" s="14" t="s">
        <v>120</v>
      </c>
      <c r="F12" s="52"/>
      <c r="G12" s="14"/>
      <c r="H12" s="15"/>
      <c r="I12" s="14" t="s">
        <v>120</v>
      </c>
      <c r="J12" s="52"/>
      <c r="K12" s="14"/>
      <c r="L12" s="14"/>
    </row>
    <row r="13" spans="1:17">
      <c r="A13" s="75" t="s">
        <v>18</v>
      </c>
      <c r="B13" s="79" t="s">
        <v>160</v>
      </c>
      <c r="C13" s="366"/>
      <c r="D13" s="15"/>
      <c r="E13" s="14" t="s">
        <v>120</v>
      </c>
      <c r="F13" s="52"/>
      <c r="G13" s="14"/>
      <c r="H13" s="15"/>
      <c r="I13" s="14" t="s">
        <v>120</v>
      </c>
      <c r="J13" s="52"/>
      <c r="K13" s="14"/>
      <c r="L13" s="14"/>
    </row>
    <row r="14" spans="1:17">
      <c r="A14" s="153" t="s">
        <v>161</v>
      </c>
      <c r="B14" s="79" t="s">
        <v>160</v>
      </c>
      <c r="C14" s="366"/>
      <c r="D14" s="13"/>
      <c r="E14" s="14" t="s">
        <v>120</v>
      </c>
      <c r="F14" s="52"/>
      <c r="G14" s="76"/>
      <c r="H14" s="13"/>
      <c r="I14" s="76"/>
      <c r="J14" s="13"/>
      <c r="K14" s="76"/>
      <c r="L14" s="76"/>
    </row>
    <row r="15" spans="1:17">
      <c r="A15" s="153"/>
      <c r="B15" s="79"/>
      <c r="C15" s="366"/>
      <c r="D15" s="13"/>
      <c r="E15" s="76"/>
      <c r="F15" s="13"/>
      <c r="G15" s="76"/>
      <c r="H15" s="13"/>
      <c r="I15" s="76"/>
      <c r="J15" s="13"/>
      <c r="K15" s="76"/>
      <c r="L15" s="76"/>
    </row>
    <row r="16" spans="1:17">
      <c r="A16" s="74" t="s">
        <v>19</v>
      </c>
      <c r="B16" s="72"/>
      <c r="C16" s="366"/>
      <c r="D16" s="13"/>
      <c r="E16" s="76"/>
      <c r="F16" s="13"/>
      <c r="G16" s="76"/>
      <c r="H16" s="13"/>
      <c r="I16" s="76"/>
      <c r="J16" s="13"/>
      <c r="K16" s="76"/>
      <c r="L16" s="76"/>
    </row>
    <row r="17" spans="1:12">
      <c r="A17" s="78" t="s">
        <v>9</v>
      </c>
      <c r="B17" s="16" t="s">
        <v>162</v>
      </c>
      <c r="C17" s="366"/>
      <c r="D17" s="13"/>
      <c r="E17" s="14" t="s">
        <v>120</v>
      </c>
      <c r="F17" s="52"/>
      <c r="G17" s="76"/>
      <c r="H17" s="13"/>
      <c r="I17" s="76"/>
      <c r="J17" s="13"/>
      <c r="K17" s="76"/>
      <c r="L17" s="76"/>
    </row>
    <row r="18" spans="1:12">
      <c r="A18" s="78" t="s">
        <v>21</v>
      </c>
      <c r="B18" s="16" t="s">
        <v>162</v>
      </c>
      <c r="C18" s="366"/>
      <c r="D18" s="13"/>
      <c r="E18" s="14" t="s">
        <v>120</v>
      </c>
      <c r="F18" s="52"/>
      <c r="G18" s="76"/>
      <c r="H18" s="13"/>
      <c r="I18" s="76"/>
      <c r="J18" s="13"/>
      <c r="K18" s="76"/>
      <c r="L18" s="76"/>
    </row>
    <row r="19" spans="1:12">
      <c r="A19" s="78" t="s">
        <v>22</v>
      </c>
      <c r="B19" s="16" t="s">
        <v>162</v>
      </c>
      <c r="C19" s="366"/>
      <c r="D19" s="13"/>
      <c r="E19" s="14" t="s">
        <v>120</v>
      </c>
      <c r="F19" s="52"/>
      <c r="G19" s="76"/>
      <c r="H19" s="13"/>
      <c r="I19" s="76"/>
      <c r="J19" s="13"/>
      <c r="K19" s="76"/>
      <c r="L19" s="76"/>
    </row>
    <row r="20" spans="1:12">
      <c r="A20" s="78" t="s">
        <v>23</v>
      </c>
      <c r="B20" s="16" t="s">
        <v>163</v>
      </c>
      <c r="C20" s="366"/>
      <c r="D20" s="52"/>
      <c r="E20" s="14" t="s">
        <v>120</v>
      </c>
      <c r="F20" s="52"/>
      <c r="G20" s="14" t="s">
        <v>120</v>
      </c>
      <c r="H20" s="52"/>
      <c r="I20" s="14" t="s">
        <v>120</v>
      </c>
      <c r="J20" s="52"/>
      <c r="K20" s="14" t="s">
        <v>120</v>
      </c>
      <c r="L20" s="154"/>
    </row>
    <row r="21" spans="1:12">
      <c r="A21" s="78" t="s">
        <v>25</v>
      </c>
      <c r="B21" s="16" t="s">
        <v>163</v>
      </c>
      <c r="C21" s="366"/>
      <c r="D21" s="52"/>
      <c r="E21" s="14" t="s">
        <v>120</v>
      </c>
      <c r="F21" s="52"/>
      <c r="G21" s="14" t="s">
        <v>120</v>
      </c>
      <c r="H21" s="15"/>
      <c r="I21" s="14" t="s">
        <v>120</v>
      </c>
      <c r="J21" s="52"/>
      <c r="K21" s="76"/>
      <c r="L21" s="76"/>
    </row>
    <row r="22" spans="1:12">
      <c r="A22" s="78" t="s">
        <v>26</v>
      </c>
      <c r="B22" s="16" t="s">
        <v>162</v>
      </c>
      <c r="C22" s="366"/>
      <c r="D22" s="15"/>
      <c r="E22" s="14"/>
      <c r="F22" s="15"/>
      <c r="G22" s="61">
        <v>721.61502512731522</v>
      </c>
      <c r="H22" s="52">
        <v>0.97655976154896551</v>
      </c>
      <c r="I22" s="14"/>
      <c r="J22" s="15"/>
      <c r="K22" s="76"/>
      <c r="L22" s="76"/>
    </row>
    <row r="23" spans="1:12">
      <c r="A23" s="78" t="s">
        <v>27</v>
      </c>
      <c r="B23" s="16" t="s">
        <v>162</v>
      </c>
      <c r="C23" s="366"/>
      <c r="D23" s="15"/>
      <c r="E23" s="14"/>
      <c r="F23" s="15"/>
      <c r="G23" s="61">
        <v>256.08529725892203</v>
      </c>
      <c r="H23" s="52">
        <v>0.97655976154896551</v>
      </c>
      <c r="I23" s="14"/>
      <c r="J23" s="15"/>
      <c r="K23" s="76"/>
      <c r="L23" s="76"/>
    </row>
    <row r="24" spans="1:12">
      <c r="A24" s="78" t="s">
        <v>28</v>
      </c>
      <c r="B24" s="16" t="s">
        <v>162</v>
      </c>
      <c r="C24" s="366"/>
      <c r="D24" s="15"/>
      <c r="E24" s="14"/>
      <c r="F24" s="15"/>
      <c r="G24" s="14" t="s">
        <v>120</v>
      </c>
      <c r="H24" s="52"/>
      <c r="I24" s="14" t="s">
        <v>120</v>
      </c>
      <c r="J24" s="52"/>
      <c r="K24" s="76"/>
      <c r="L24" s="76"/>
    </row>
    <row r="25" spans="1:12">
      <c r="A25" s="78" t="s">
        <v>29</v>
      </c>
      <c r="B25" s="16" t="s">
        <v>162</v>
      </c>
      <c r="C25" s="366"/>
      <c r="D25" s="15"/>
      <c r="E25" s="14"/>
      <c r="F25" s="15"/>
      <c r="G25" s="14" t="s">
        <v>120</v>
      </c>
      <c r="H25" s="52"/>
      <c r="I25" s="14" t="s">
        <v>120</v>
      </c>
      <c r="J25" s="52"/>
      <c r="K25" s="76"/>
      <c r="L25" s="76"/>
    </row>
    <row r="26" spans="1:12">
      <c r="A26" s="78" t="s">
        <v>10</v>
      </c>
      <c r="B26" s="16" t="s">
        <v>162</v>
      </c>
      <c r="C26" s="366"/>
      <c r="D26" s="15"/>
      <c r="E26" s="14"/>
      <c r="F26" s="15"/>
      <c r="G26" s="76"/>
      <c r="H26" s="13"/>
      <c r="I26" s="14" t="s">
        <v>120</v>
      </c>
      <c r="J26" s="52"/>
      <c r="K26" s="76"/>
      <c r="L26" s="76"/>
    </row>
    <row r="27" spans="1:12">
      <c r="A27" s="78" t="s">
        <v>30</v>
      </c>
      <c r="B27" s="16" t="s">
        <v>162</v>
      </c>
      <c r="C27" s="366"/>
      <c r="D27" s="15"/>
      <c r="E27" s="14"/>
      <c r="F27" s="15"/>
      <c r="G27" s="76"/>
      <c r="H27" s="13"/>
      <c r="I27" s="14">
        <f>G9*1000</f>
        <v>486.75537254304265</v>
      </c>
      <c r="J27" s="52">
        <v>0.99999989240691867</v>
      </c>
      <c r="K27" s="76"/>
      <c r="L27" s="76"/>
    </row>
    <row r="28" spans="1:12">
      <c r="A28" s="78" t="s">
        <v>31</v>
      </c>
      <c r="B28" s="16" t="s">
        <v>162</v>
      </c>
      <c r="C28" s="366"/>
      <c r="D28" s="15"/>
      <c r="E28" s="14"/>
      <c r="F28" s="15"/>
      <c r="G28" s="76"/>
      <c r="H28" s="13"/>
      <c r="I28" s="14" t="s">
        <v>120</v>
      </c>
      <c r="J28" s="52"/>
      <c r="K28" s="76"/>
      <c r="L28" s="76"/>
    </row>
    <row r="29" spans="1:12">
      <c r="A29" s="78" t="s">
        <v>32</v>
      </c>
      <c r="B29" s="16" t="s">
        <v>162</v>
      </c>
      <c r="C29" s="366"/>
      <c r="D29" s="15"/>
      <c r="E29" s="14"/>
      <c r="F29" s="15"/>
      <c r="G29" s="76"/>
      <c r="H29" s="13"/>
      <c r="I29" s="14" t="s">
        <v>120</v>
      </c>
      <c r="J29" s="52"/>
      <c r="K29" s="76"/>
      <c r="L29" s="76"/>
    </row>
    <row r="30" spans="1:12">
      <c r="A30" s="78" t="s">
        <v>33</v>
      </c>
      <c r="B30" s="16" t="s">
        <v>162</v>
      </c>
      <c r="C30" s="366"/>
      <c r="D30" s="15"/>
      <c r="E30" s="14"/>
      <c r="F30" s="15"/>
      <c r="G30" s="76"/>
      <c r="H30" s="13"/>
      <c r="I30" s="17"/>
      <c r="J30" s="50"/>
      <c r="K30" s="14">
        <v>1000</v>
      </c>
      <c r="L30" s="154">
        <v>0.99854347826086953</v>
      </c>
    </row>
    <row r="31" spans="1:12" ht="18.75" customHeight="1">
      <c r="A31" s="78" t="s">
        <v>34</v>
      </c>
      <c r="B31" s="16" t="s">
        <v>162</v>
      </c>
      <c r="C31" s="366"/>
      <c r="D31" s="15"/>
      <c r="E31" s="14"/>
      <c r="F31" s="15"/>
      <c r="G31" s="76"/>
      <c r="H31" s="13"/>
      <c r="I31" s="17"/>
      <c r="J31" s="50"/>
      <c r="K31" s="14" t="s">
        <v>120</v>
      </c>
      <c r="L31" s="154"/>
    </row>
    <row r="32" spans="1:12" ht="18.75" customHeight="1">
      <c r="A32" s="78"/>
      <c r="B32" s="16"/>
      <c r="C32" s="366"/>
      <c r="D32" s="15"/>
      <c r="E32" s="14"/>
      <c r="F32" s="15"/>
      <c r="G32" s="76"/>
      <c r="H32" s="13"/>
      <c r="I32" s="17"/>
      <c r="J32" s="50"/>
      <c r="K32" s="76"/>
      <c r="L32" s="154"/>
    </row>
    <row r="33" spans="1:12">
      <c r="A33" s="58" t="s">
        <v>114</v>
      </c>
      <c r="B33" s="16"/>
      <c r="C33" s="366"/>
      <c r="D33" s="15"/>
      <c r="E33" s="76"/>
      <c r="F33" s="13"/>
      <c r="G33" s="76"/>
      <c r="H33" s="13"/>
      <c r="I33" s="17"/>
      <c r="J33" s="50"/>
      <c r="K33" s="18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14" t="s">
        <v>120</v>
      </c>
      <c r="F34" s="62"/>
      <c r="G34" s="14" t="s">
        <v>120</v>
      </c>
      <c r="H34" s="62"/>
      <c r="I34" s="14" t="s">
        <v>120</v>
      </c>
      <c r="J34" s="62"/>
      <c r="K34" s="14" t="s">
        <v>120</v>
      </c>
      <c r="L34" s="158">
        <v>0.37078999581879712</v>
      </c>
    </row>
    <row r="35" spans="1:12" s="159" customFormat="1">
      <c r="A35" s="155" t="s">
        <v>113</v>
      </c>
      <c r="B35" s="156" t="s">
        <v>163</v>
      </c>
      <c r="C35" s="366"/>
      <c r="D35" s="62"/>
      <c r="E35" s="14" t="s">
        <v>120</v>
      </c>
      <c r="F35" s="62"/>
      <c r="G35" s="14" t="s">
        <v>120</v>
      </c>
      <c r="H35" s="161"/>
      <c r="I35" s="14" t="s">
        <v>120</v>
      </c>
      <c r="J35" s="62"/>
      <c r="K35" s="14" t="s">
        <v>120</v>
      </c>
      <c r="L35" s="158">
        <v>0.37078999581879712</v>
      </c>
    </row>
    <row r="36" spans="1:12">
      <c r="A36" s="78" t="s">
        <v>82</v>
      </c>
      <c r="B36" s="16" t="s">
        <v>164</v>
      </c>
      <c r="C36" s="366"/>
      <c r="D36" s="52"/>
      <c r="E36" s="14" t="s">
        <v>120</v>
      </c>
      <c r="F36" s="52"/>
      <c r="G36" s="31"/>
      <c r="H36" s="52"/>
      <c r="I36" s="31"/>
      <c r="J36" s="52"/>
      <c r="K36" s="31"/>
      <c r="L36" s="154"/>
    </row>
    <row r="37" spans="1:12">
      <c r="A37" s="78" t="s">
        <v>165</v>
      </c>
      <c r="B37" s="16" t="s">
        <v>87</v>
      </c>
      <c r="C37" s="366"/>
      <c r="D37" s="52"/>
      <c r="E37" s="14" t="s">
        <v>120</v>
      </c>
      <c r="F37" s="52"/>
      <c r="G37" s="31"/>
      <c r="H37" s="52"/>
      <c r="I37" s="31"/>
      <c r="J37" s="52"/>
      <c r="K37" s="31"/>
      <c r="L37" s="154"/>
    </row>
    <row r="38" spans="1:12">
      <c r="A38" s="78" t="s">
        <v>166</v>
      </c>
      <c r="B38" s="16" t="s">
        <v>87</v>
      </c>
      <c r="C38" s="366"/>
      <c r="D38" s="52"/>
      <c r="E38" s="14" t="s">
        <v>120</v>
      </c>
      <c r="F38" s="52"/>
      <c r="G38" s="31"/>
      <c r="H38" s="52"/>
      <c r="I38" s="31"/>
      <c r="J38" s="52"/>
      <c r="K38" s="31"/>
      <c r="L38" s="154"/>
    </row>
    <row r="39" spans="1:12">
      <c r="A39" s="78" t="s">
        <v>86</v>
      </c>
      <c r="B39" s="16" t="s">
        <v>167</v>
      </c>
      <c r="C39" s="366"/>
      <c r="D39" s="52"/>
      <c r="E39" s="14" t="s">
        <v>120</v>
      </c>
      <c r="F39" s="52"/>
      <c r="G39" s="31"/>
      <c r="H39" s="52"/>
      <c r="I39" s="31"/>
      <c r="J39" s="52"/>
      <c r="K39" s="31"/>
      <c r="L39" s="154"/>
    </row>
    <row r="40" spans="1:12">
      <c r="A40" s="78"/>
      <c r="B40" s="16"/>
      <c r="C40" s="366"/>
      <c r="D40" s="13"/>
      <c r="E40" s="76"/>
      <c r="F40" s="13"/>
      <c r="G40" s="76"/>
      <c r="H40" s="13"/>
      <c r="I40" s="76"/>
      <c r="J40" s="13"/>
      <c r="K40" s="76"/>
      <c r="L40" s="76"/>
    </row>
    <row r="41" spans="1:12">
      <c r="A41" s="74" t="s">
        <v>35</v>
      </c>
      <c r="B41" s="72"/>
      <c r="C41" s="366"/>
      <c r="D41" s="13"/>
      <c r="E41" s="76"/>
      <c r="F41" s="13"/>
      <c r="G41" s="76"/>
      <c r="H41" s="13"/>
      <c r="I41" s="76"/>
      <c r="J41" s="13"/>
      <c r="K41" s="76"/>
      <c r="L41" s="76"/>
    </row>
    <row r="42" spans="1:12">
      <c r="A42" s="78" t="s">
        <v>36</v>
      </c>
      <c r="B42" s="16" t="s">
        <v>162</v>
      </c>
      <c r="C42" s="366"/>
      <c r="D42" s="52"/>
      <c r="E42" s="14">
        <v>0</v>
      </c>
      <c r="F42" s="52">
        <v>0.77585443473994109</v>
      </c>
      <c r="G42" s="14">
        <v>23.701831929015135</v>
      </c>
      <c r="H42" s="52">
        <v>0.47534576168722675</v>
      </c>
      <c r="I42" s="76"/>
      <c r="J42" s="13"/>
      <c r="K42" s="31">
        <v>1.0764245040521394</v>
      </c>
      <c r="L42" s="154">
        <v>0.43713406689881135</v>
      </c>
    </row>
    <row r="43" spans="1:12">
      <c r="A43" s="78" t="s">
        <v>37</v>
      </c>
      <c r="B43" s="16" t="s">
        <v>162</v>
      </c>
      <c r="C43" s="366"/>
      <c r="D43" s="52"/>
      <c r="E43" s="14">
        <v>0</v>
      </c>
      <c r="F43" s="52">
        <v>0.77585443473994109</v>
      </c>
      <c r="G43" s="14">
        <v>1.529775506601752</v>
      </c>
      <c r="H43" s="52">
        <v>0.47534576168722675</v>
      </c>
      <c r="I43" s="76"/>
      <c r="J43" s="13"/>
      <c r="K43" s="31">
        <v>0.25052380052309803</v>
      </c>
      <c r="L43" s="154">
        <v>0.43713406689881135</v>
      </c>
    </row>
    <row r="44" spans="1:12">
      <c r="A44" s="78" t="s">
        <v>38</v>
      </c>
      <c r="B44" s="16" t="s">
        <v>163</v>
      </c>
      <c r="C44" s="366"/>
      <c r="D44" s="52"/>
      <c r="E44" s="14">
        <v>250.59532428326523</v>
      </c>
      <c r="F44" s="52">
        <v>0.77585443473994109</v>
      </c>
      <c r="G44" s="14">
        <v>0</v>
      </c>
      <c r="H44" s="52">
        <v>0.47534576168722675</v>
      </c>
      <c r="I44" s="76"/>
      <c r="J44" s="13"/>
      <c r="K44" s="31">
        <v>0.26335529257941936</v>
      </c>
      <c r="L44" s="154">
        <v>0.43713406689881135</v>
      </c>
    </row>
    <row r="45" spans="1:12">
      <c r="A45" s="78" t="s">
        <v>39</v>
      </c>
      <c r="B45" s="16" t="s">
        <v>162</v>
      </c>
      <c r="C45" s="366"/>
      <c r="D45" s="52"/>
      <c r="E45" s="14">
        <v>1.9220304190662092</v>
      </c>
      <c r="F45" s="52">
        <v>0</v>
      </c>
      <c r="G45" s="61">
        <v>6.8624733537281593</v>
      </c>
      <c r="H45" s="52">
        <v>0.47534576168722675</v>
      </c>
      <c r="I45" s="76"/>
      <c r="J45" s="13"/>
      <c r="K45" s="61">
        <v>0</v>
      </c>
      <c r="L45" s="154">
        <v>0.43713406689881135</v>
      </c>
    </row>
    <row r="46" spans="1:12">
      <c r="A46" s="78" t="s">
        <v>40</v>
      </c>
      <c r="B46" s="16" t="s">
        <v>168</v>
      </c>
      <c r="C46" s="366"/>
      <c r="D46" s="52"/>
      <c r="E46" s="14">
        <v>293.19281016545767</v>
      </c>
      <c r="F46" s="52">
        <v>0.77585443473994109</v>
      </c>
      <c r="G46" s="14">
        <v>72.170398800232064</v>
      </c>
      <c r="H46" s="52">
        <v>0.47534576168722675</v>
      </c>
      <c r="I46" s="14">
        <v>16383.620162657251</v>
      </c>
      <c r="J46" s="52">
        <v>0.99999989240691867</v>
      </c>
      <c r="K46" s="14">
        <v>95.096839295510819</v>
      </c>
      <c r="L46" s="154">
        <v>1</v>
      </c>
    </row>
    <row r="47" spans="1:12">
      <c r="A47" s="78"/>
      <c r="B47" s="16"/>
      <c r="C47" s="366"/>
      <c r="D47" s="13"/>
      <c r="E47" s="76"/>
      <c r="F47" s="13"/>
      <c r="G47" s="14"/>
      <c r="H47" s="52"/>
      <c r="I47" s="76"/>
      <c r="J47" s="13"/>
      <c r="K47" s="76"/>
      <c r="L47" s="76"/>
    </row>
    <row r="48" spans="1:12">
      <c r="A48" s="78"/>
      <c r="B48" s="16"/>
      <c r="C48" s="366"/>
      <c r="D48" s="13"/>
      <c r="E48" s="76"/>
      <c r="F48" s="13"/>
      <c r="G48" s="76"/>
      <c r="H48" s="13"/>
      <c r="I48" s="76"/>
      <c r="J48" s="13"/>
      <c r="K48" s="76"/>
      <c r="L48" s="76"/>
    </row>
    <row r="49" spans="1:12">
      <c r="A49" s="74" t="s">
        <v>42</v>
      </c>
      <c r="B49" s="72"/>
      <c r="C49" s="366"/>
      <c r="D49" s="13"/>
      <c r="E49" s="76"/>
      <c r="F49" s="13"/>
      <c r="G49" s="76"/>
      <c r="H49" s="13"/>
      <c r="I49" s="76"/>
      <c r="J49" s="13"/>
      <c r="K49" s="76"/>
      <c r="L49" s="76"/>
    </row>
    <row r="50" spans="1:12">
      <c r="A50" s="78" t="s">
        <v>43</v>
      </c>
      <c r="B50" s="16" t="s">
        <v>162</v>
      </c>
      <c r="C50" s="366"/>
      <c r="D50" s="52"/>
      <c r="E50" s="14" t="s">
        <v>120</v>
      </c>
      <c r="F50" s="52"/>
      <c r="G50" s="14" t="s">
        <v>120</v>
      </c>
      <c r="H50" s="52"/>
      <c r="I50" s="14" t="s">
        <v>120</v>
      </c>
      <c r="J50" s="52"/>
      <c r="K50" s="14" t="s">
        <v>120</v>
      </c>
      <c r="L50" s="154"/>
    </row>
    <row r="51" spans="1:12" s="127" customFormat="1">
      <c r="A51" s="53" t="s">
        <v>103</v>
      </c>
      <c r="B51" s="122" t="s">
        <v>162</v>
      </c>
      <c r="C51" s="366"/>
      <c r="D51" s="124"/>
      <c r="E51" s="14" t="s">
        <v>120</v>
      </c>
      <c r="F51" s="124"/>
      <c r="G51" s="14" t="s">
        <v>120</v>
      </c>
      <c r="H51" s="124"/>
      <c r="I51" s="14" t="s">
        <v>120</v>
      </c>
      <c r="J51" s="124"/>
      <c r="K51" s="123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14" t="s">
        <v>120</v>
      </c>
      <c r="F52" s="124"/>
      <c r="G52" s="14" t="s">
        <v>120</v>
      </c>
      <c r="H52" s="124"/>
      <c r="I52" s="14" t="s">
        <v>120</v>
      </c>
      <c r="J52" s="124"/>
      <c r="K52" s="125"/>
      <c r="L52" s="165"/>
    </row>
    <row r="53" spans="1:12">
      <c r="A53" s="78" t="s">
        <v>44</v>
      </c>
      <c r="B53" s="16" t="s">
        <v>162</v>
      </c>
      <c r="C53" s="366"/>
      <c r="D53" s="13"/>
      <c r="E53" s="14" t="s">
        <v>120</v>
      </c>
      <c r="F53" s="52"/>
      <c r="G53" s="14" t="s">
        <v>120</v>
      </c>
      <c r="H53" s="52"/>
      <c r="I53" s="14" t="s">
        <v>120</v>
      </c>
      <c r="J53" s="52"/>
      <c r="K53" s="76" t="s">
        <v>120</v>
      </c>
      <c r="L53" s="154"/>
    </row>
    <row r="54" spans="1:12" ht="16">
      <c r="A54" s="78" t="s">
        <v>45</v>
      </c>
      <c r="B54" s="16" t="s">
        <v>162</v>
      </c>
      <c r="C54" s="366"/>
      <c r="D54" s="13"/>
      <c r="E54" s="14" t="s">
        <v>120</v>
      </c>
      <c r="F54" s="52"/>
      <c r="G54" s="14" t="s">
        <v>120</v>
      </c>
      <c r="H54" s="52"/>
      <c r="I54" s="14" t="s">
        <v>120</v>
      </c>
      <c r="J54" s="52"/>
      <c r="K54" s="76" t="s">
        <v>120</v>
      </c>
      <c r="L54" s="154"/>
    </row>
    <row r="55" spans="1:12">
      <c r="A55" s="78" t="s">
        <v>46</v>
      </c>
      <c r="B55" s="19" t="s">
        <v>169</v>
      </c>
      <c r="C55" s="366"/>
      <c r="D55" s="13"/>
      <c r="E55" s="14" t="s">
        <v>120</v>
      </c>
      <c r="F55" s="52"/>
      <c r="G55" s="31"/>
      <c r="H55" s="47"/>
      <c r="I55" s="76"/>
      <c r="J55" s="13"/>
      <c r="K55" s="76"/>
      <c r="L55" s="76"/>
    </row>
    <row r="56" spans="1:12">
      <c r="A56" s="78" t="s">
        <v>48</v>
      </c>
      <c r="B56" s="19" t="s">
        <v>162</v>
      </c>
      <c r="C56" s="366"/>
      <c r="D56" s="13"/>
      <c r="E56" s="14"/>
      <c r="F56" s="15"/>
      <c r="G56" s="14" t="s">
        <v>120</v>
      </c>
      <c r="H56" s="52"/>
      <c r="I56" s="363">
        <v>0.47</v>
      </c>
      <c r="J56" s="52"/>
      <c r="K56" s="76"/>
      <c r="L56" s="76"/>
    </row>
    <row r="57" spans="1:12">
      <c r="A57" s="78" t="s">
        <v>49</v>
      </c>
      <c r="B57" s="19" t="s">
        <v>162</v>
      </c>
      <c r="C57" s="366"/>
      <c r="D57" s="13"/>
      <c r="E57" s="14"/>
      <c r="F57" s="15"/>
      <c r="G57" s="14" t="s">
        <v>120</v>
      </c>
      <c r="H57" s="52"/>
      <c r="I57" s="363"/>
      <c r="J57" s="52"/>
      <c r="K57" s="76"/>
      <c r="L57" s="76"/>
    </row>
    <row r="58" spans="1:12">
      <c r="A58" s="78" t="s">
        <v>50</v>
      </c>
      <c r="B58" s="19" t="s">
        <v>162</v>
      </c>
      <c r="C58" s="366"/>
      <c r="D58" s="13"/>
      <c r="E58" s="14"/>
      <c r="F58" s="15"/>
      <c r="G58" s="14" t="s">
        <v>120</v>
      </c>
      <c r="H58" s="52"/>
      <c r="I58" s="14" t="s">
        <v>120</v>
      </c>
      <c r="J58" s="52"/>
      <c r="K58" s="76"/>
      <c r="L58" s="76"/>
    </row>
    <row r="59" spans="1:12">
      <c r="A59" s="78" t="s">
        <v>51</v>
      </c>
      <c r="B59" s="19" t="s">
        <v>169</v>
      </c>
      <c r="C59" s="366"/>
      <c r="D59" s="13"/>
      <c r="E59" s="14"/>
      <c r="F59" s="15"/>
      <c r="G59" s="14" t="s">
        <v>120</v>
      </c>
      <c r="H59" s="52"/>
      <c r="I59" s="14" t="s">
        <v>120</v>
      </c>
      <c r="J59" s="52"/>
      <c r="K59" s="76"/>
      <c r="L59" s="76"/>
    </row>
    <row r="60" spans="1:12">
      <c r="A60" s="78" t="s">
        <v>52</v>
      </c>
      <c r="B60" s="19" t="s">
        <v>162</v>
      </c>
      <c r="C60" s="366"/>
      <c r="D60" s="13"/>
      <c r="E60" s="14"/>
      <c r="F60" s="15"/>
      <c r="G60" s="31"/>
      <c r="H60" s="47"/>
      <c r="I60" s="17">
        <v>0.1162072334145995</v>
      </c>
      <c r="J60" s="52">
        <v>0.98819762166192449</v>
      </c>
      <c r="K60" s="76"/>
      <c r="L60" s="76"/>
    </row>
    <row r="61" spans="1:12">
      <c r="A61" s="78" t="s">
        <v>53</v>
      </c>
      <c r="B61" s="19" t="s">
        <v>162</v>
      </c>
      <c r="C61" s="366"/>
      <c r="D61" s="13"/>
      <c r="E61" s="14"/>
      <c r="F61" s="15"/>
      <c r="G61" s="31"/>
      <c r="H61" s="47"/>
      <c r="I61" s="21">
        <v>6.7614818149534014E-3</v>
      </c>
      <c r="J61" s="166">
        <v>0.98819762166192449</v>
      </c>
      <c r="K61" s="76"/>
      <c r="L61" s="76"/>
    </row>
    <row r="62" spans="1:12">
      <c r="A62" s="78" t="s">
        <v>54</v>
      </c>
      <c r="B62" s="19" t="s">
        <v>162</v>
      </c>
      <c r="C62" s="366"/>
      <c r="D62" s="13"/>
      <c r="E62" s="14"/>
      <c r="F62" s="15"/>
      <c r="G62" s="31"/>
      <c r="H62" s="47"/>
      <c r="I62" s="76"/>
      <c r="J62" s="13"/>
      <c r="K62" s="76" t="s">
        <v>120</v>
      </c>
      <c r="L62" s="154"/>
    </row>
    <row r="63" spans="1:12">
      <c r="A63" s="78" t="s">
        <v>55</v>
      </c>
      <c r="B63" s="19" t="s">
        <v>162</v>
      </c>
      <c r="C63" s="366"/>
      <c r="D63" s="13"/>
      <c r="E63" s="14"/>
      <c r="F63" s="15"/>
      <c r="G63" s="31"/>
      <c r="H63" s="47"/>
      <c r="I63" s="76"/>
      <c r="J63" s="13"/>
      <c r="K63" s="76" t="s">
        <v>120</v>
      </c>
      <c r="L63" s="154"/>
    </row>
    <row r="64" spans="1:12">
      <c r="A64" s="78"/>
      <c r="B64" s="19"/>
      <c r="C64" s="366"/>
      <c r="D64" s="13"/>
      <c r="E64" s="14"/>
      <c r="F64" s="15"/>
      <c r="G64" s="31"/>
      <c r="H64" s="47"/>
      <c r="I64" s="76"/>
      <c r="J64" s="13"/>
      <c r="K64" s="22"/>
      <c r="L64" s="22"/>
    </row>
    <row r="65" spans="1:12">
      <c r="A65" s="74" t="s">
        <v>56</v>
      </c>
      <c r="B65" s="77"/>
      <c r="C65" s="366"/>
      <c r="D65" s="13"/>
      <c r="E65" s="14"/>
      <c r="F65" s="15"/>
      <c r="G65" s="31"/>
      <c r="H65" s="47"/>
      <c r="I65" s="76"/>
      <c r="J65" s="13"/>
      <c r="K65" s="76"/>
      <c r="L65" s="76"/>
    </row>
    <row r="66" spans="1:12">
      <c r="A66" s="78" t="s">
        <v>23</v>
      </c>
      <c r="B66" s="19" t="s">
        <v>163</v>
      </c>
      <c r="C66" s="366"/>
      <c r="D66" s="55"/>
      <c r="E66" s="14" t="s">
        <v>120</v>
      </c>
      <c r="F66" s="52"/>
      <c r="G66" s="14" t="s">
        <v>120</v>
      </c>
      <c r="H66" s="52"/>
      <c r="I66" s="20" t="s">
        <v>120</v>
      </c>
      <c r="J66" s="52"/>
      <c r="K66" s="76" t="s">
        <v>120</v>
      </c>
      <c r="L66" s="154"/>
    </row>
    <row r="67" spans="1:12">
      <c r="A67" s="78" t="s">
        <v>25</v>
      </c>
      <c r="B67" s="19" t="s">
        <v>163</v>
      </c>
      <c r="C67" s="366"/>
      <c r="D67" s="55"/>
      <c r="E67" s="14" t="s">
        <v>120</v>
      </c>
      <c r="F67" s="52"/>
      <c r="G67" s="14" t="s">
        <v>120</v>
      </c>
      <c r="H67" s="52"/>
      <c r="I67" s="20" t="s">
        <v>120</v>
      </c>
      <c r="J67" s="52"/>
      <c r="K67" s="76"/>
      <c r="L67" s="76"/>
    </row>
    <row r="68" spans="1:12">
      <c r="A68" s="78" t="s">
        <v>57</v>
      </c>
      <c r="B68" s="19" t="s">
        <v>162</v>
      </c>
      <c r="C68" s="366"/>
      <c r="D68" s="13"/>
      <c r="E68" s="14" t="s">
        <v>120</v>
      </c>
      <c r="F68" s="52"/>
      <c r="G68" s="14" t="s">
        <v>120</v>
      </c>
      <c r="H68" s="52"/>
      <c r="I68" s="20" t="s">
        <v>120</v>
      </c>
      <c r="J68" s="52"/>
      <c r="K68" s="76" t="s">
        <v>120</v>
      </c>
      <c r="L68" s="154"/>
    </row>
    <row r="69" spans="1:12">
      <c r="A69" s="78" t="s">
        <v>58</v>
      </c>
      <c r="B69" s="19" t="s">
        <v>162</v>
      </c>
      <c r="C69" s="366"/>
      <c r="D69" s="13"/>
      <c r="E69" s="14" t="s">
        <v>120</v>
      </c>
      <c r="F69" s="52"/>
      <c r="G69" s="14" t="s">
        <v>120</v>
      </c>
      <c r="H69" s="52"/>
      <c r="I69" s="20" t="s">
        <v>120</v>
      </c>
      <c r="J69" s="52"/>
      <c r="K69" s="76" t="s">
        <v>120</v>
      </c>
      <c r="L69" s="154"/>
    </row>
    <row r="70" spans="1:12">
      <c r="A70" s="78" t="s">
        <v>46</v>
      </c>
      <c r="B70" s="19" t="s">
        <v>169</v>
      </c>
      <c r="C70" s="366"/>
      <c r="D70" s="13"/>
      <c r="E70" s="14" t="s">
        <v>120</v>
      </c>
      <c r="F70" s="52"/>
      <c r="G70" s="31"/>
      <c r="H70" s="47"/>
      <c r="I70" s="76"/>
      <c r="J70" s="13"/>
      <c r="K70" s="76"/>
      <c r="L70" s="76"/>
    </row>
    <row r="71" spans="1:12">
      <c r="A71" s="78" t="s">
        <v>59</v>
      </c>
      <c r="B71" s="19" t="s">
        <v>162</v>
      </c>
      <c r="C71" s="366"/>
      <c r="D71" s="13"/>
      <c r="E71" s="14"/>
      <c r="F71" s="15"/>
      <c r="G71" s="14" t="s">
        <v>120</v>
      </c>
      <c r="H71" s="52"/>
      <c r="I71" s="76" t="s">
        <v>120</v>
      </c>
      <c r="J71" s="52"/>
      <c r="K71" s="76"/>
      <c r="L71" s="76"/>
    </row>
    <row r="72" spans="1:12">
      <c r="A72" s="78" t="s">
        <v>60</v>
      </c>
      <c r="B72" s="19" t="s">
        <v>169</v>
      </c>
      <c r="C72" s="366"/>
      <c r="D72" s="13"/>
      <c r="E72" s="14"/>
      <c r="F72" s="15"/>
      <c r="G72" s="14" t="s">
        <v>120</v>
      </c>
      <c r="H72" s="52"/>
      <c r="I72" s="76" t="s">
        <v>120</v>
      </c>
      <c r="J72" s="52"/>
      <c r="K72" s="76"/>
      <c r="L72" s="76"/>
    </row>
    <row r="73" spans="1:12">
      <c r="A73" s="78"/>
      <c r="B73" s="19"/>
      <c r="C73" s="366"/>
      <c r="D73" s="13"/>
      <c r="E73" s="14"/>
      <c r="F73" s="15"/>
      <c r="G73" s="31"/>
      <c r="H73" s="47"/>
      <c r="I73" s="31"/>
      <c r="J73" s="47"/>
      <c r="K73" s="76"/>
      <c r="L73" s="76"/>
    </row>
    <row r="74" spans="1:12">
      <c r="A74" s="74" t="s">
        <v>61</v>
      </c>
      <c r="B74" s="72"/>
      <c r="C74" s="366"/>
      <c r="D74" s="13"/>
      <c r="E74" s="14"/>
      <c r="F74" s="15"/>
      <c r="G74" s="31"/>
      <c r="H74" s="47"/>
      <c r="I74" s="31"/>
      <c r="J74" s="47"/>
      <c r="K74" s="76"/>
      <c r="L74" s="76"/>
    </row>
    <row r="75" spans="1:12">
      <c r="A75" s="78" t="s">
        <v>62</v>
      </c>
      <c r="B75" s="16" t="s">
        <v>162</v>
      </c>
      <c r="C75" s="366"/>
      <c r="D75" s="13"/>
      <c r="E75" s="14" t="s">
        <v>120</v>
      </c>
      <c r="F75" s="52"/>
      <c r="G75" s="31"/>
      <c r="H75" s="47"/>
      <c r="I75" s="31"/>
      <c r="J75" s="47"/>
      <c r="K75" s="76"/>
      <c r="L75" s="76"/>
    </row>
    <row r="76" spans="1:12">
      <c r="A76" s="78" t="s">
        <v>63</v>
      </c>
      <c r="B76" s="16" t="s">
        <v>162</v>
      </c>
      <c r="C76" s="366"/>
      <c r="D76" s="13"/>
      <c r="E76" s="14"/>
      <c r="F76" s="15"/>
      <c r="G76" s="31"/>
      <c r="H76" s="47"/>
      <c r="I76" s="76" t="s">
        <v>120</v>
      </c>
      <c r="J76" s="52"/>
      <c r="K76" s="76"/>
      <c r="L76" s="76"/>
    </row>
    <row r="77" spans="1:12">
      <c r="A77" s="78" t="s">
        <v>64</v>
      </c>
      <c r="B77" s="16" t="s">
        <v>162</v>
      </c>
      <c r="C77" s="366"/>
      <c r="D77" s="13"/>
      <c r="E77" s="14"/>
      <c r="F77" s="15"/>
      <c r="G77" s="31"/>
      <c r="H77" s="47"/>
      <c r="I77" s="76" t="s">
        <v>120</v>
      </c>
      <c r="J77" s="52"/>
      <c r="K77" s="76"/>
      <c r="L77" s="76"/>
    </row>
    <row r="78" spans="1:12">
      <c r="A78" s="78" t="s">
        <v>65</v>
      </c>
      <c r="B78" s="16" t="s">
        <v>162</v>
      </c>
      <c r="C78" s="366"/>
      <c r="D78" s="13"/>
      <c r="E78" s="14"/>
      <c r="F78" s="15"/>
      <c r="G78" s="14" t="s">
        <v>120</v>
      </c>
      <c r="H78" s="52"/>
      <c r="I78" s="76" t="s">
        <v>120</v>
      </c>
      <c r="J78" s="52"/>
      <c r="K78" s="76" t="s">
        <v>120</v>
      </c>
      <c r="L78" s="154"/>
    </row>
    <row r="79" spans="1:12">
      <c r="A79" s="78" t="s">
        <v>29</v>
      </c>
      <c r="B79" s="16" t="s">
        <v>162</v>
      </c>
      <c r="C79" s="366"/>
      <c r="D79" s="13"/>
      <c r="E79" s="14"/>
      <c r="F79" s="15"/>
      <c r="G79" s="14" t="s">
        <v>120</v>
      </c>
      <c r="H79" s="52"/>
      <c r="I79" s="76" t="s">
        <v>120</v>
      </c>
      <c r="J79" s="52"/>
      <c r="K79" s="76"/>
      <c r="L79" s="76"/>
    </row>
    <row r="80" spans="1:12">
      <c r="A80" s="78" t="s">
        <v>66</v>
      </c>
      <c r="B80" s="16" t="s">
        <v>162</v>
      </c>
      <c r="C80" s="366"/>
      <c r="D80" s="13"/>
      <c r="E80" s="14"/>
      <c r="F80" s="15"/>
      <c r="G80" s="14"/>
      <c r="H80" s="15"/>
      <c r="I80" s="76"/>
      <c r="J80" s="13"/>
      <c r="K80" s="76" t="s">
        <v>120</v>
      </c>
      <c r="L80" s="154"/>
    </row>
    <row r="81" spans="1:17">
      <c r="A81" s="78" t="s">
        <v>67</v>
      </c>
      <c r="B81" s="16" t="s">
        <v>162</v>
      </c>
      <c r="C81" s="366"/>
      <c r="D81" s="13"/>
      <c r="E81" s="14"/>
      <c r="F81" s="15"/>
      <c r="G81" s="14"/>
      <c r="H81" s="15"/>
      <c r="I81" s="76"/>
      <c r="J81" s="13"/>
      <c r="K81" s="76" t="s">
        <v>120</v>
      </c>
      <c r="L81" s="154"/>
    </row>
    <row r="82" spans="1:17">
      <c r="A82" s="78" t="s">
        <v>68</v>
      </c>
      <c r="B82" s="16" t="s">
        <v>162</v>
      </c>
      <c r="C82" s="366"/>
      <c r="D82" s="13"/>
      <c r="E82" s="14"/>
      <c r="F82" s="52"/>
      <c r="G82" s="14" t="s">
        <v>120</v>
      </c>
      <c r="H82" s="52"/>
      <c r="I82" s="76"/>
      <c r="J82" s="13"/>
      <c r="K82" s="76"/>
      <c r="L82" s="76"/>
    </row>
    <row r="83" spans="1:17">
      <c r="A83" s="78"/>
      <c r="B83" s="16"/>
      <c r="C83" s="366"/>
      <c r="D83" s="13"/>
      <c r="E83" s="14"/>
      <c r="F83" s="15"/>
      <c r="G83" s="14"/>
      <c r="H83" s="15"/>
      <c r="I83" s="76"/>
      <c r="J83" s="13"/>
      <c r="K83" s="76"/>
      <c r="L83" s="76"/>
    </row>
    <row r="84" spans="1:17">
      <c r="A84" s="74" t="s">
        <v>69</v>
      </c>
      <c r="B84" s="72"/>
      <c r="C84" s="366"/>
      <c r="D84" s="13"/>
      <c r="E84" s="14"/>
      <c r="F84" s="15"/>
      <c r="G84" s="14"/>
      <c r="H84" s="15"/>
      <c r="I84" s="76"/>
      <c r="J84" s="13"/>
      <c r="K84" s="76"/>
      <c r="L84" s="76"/>
    </row>
    <row r="85" spans="1:17">
      <c r="A85" s="78" t="s">
        <v>70</v>
      </c>
      <c r="B85" s="16" t="s">
        <v>162</v>
      </c>
      <c r="C85" s="366"/>
      <c r="D85" s="52"/>
      <c r="E85" s="14"/>
      <c r="F85" s="15"/>
      <c r="G85" s="14"/>
      <c r="H85" s="15"/>
      <c r="I85" s="76"/>
      <c r="J85" s="13"/>
      <c r="K85" s="76"/>
      <c r="L85" s="76"/>
    </row>
    <row r="86" spans="1:17">
      <c r="A86" s="78" t="s">
        <v>71</v>
      </c>
      <c r="B86" s="16" t="s">
        <v>162</v>
      </c>
      <c r="C86" s="366"/>
      <c r="D86" s="13"/>
      <c r="E86" s="14" t="s">
        <v>120</v>
      </c>
      <c r="F86" s="52"/>
      <c r="G86" s="14"/>
      <c r="H86" s="15"/>
      <c r="I86" s="76"/>
      <c r="J86" s="13"/>
      <c r="K86" s="76"/>
      <c r="L86" s="76"/>
    </row>
    <row r="87" spans="1:17">
      <c r="A87" s="78" t="s">
        <v>72</v>
      </c>
      <c r="B87" s="16" t="s">
        <v>162</v>
      </c>
      <c r="C87" s="366"/>
      <c r="D87" s="13"/>
      <c r="E87" s="14"/>
      <c r="F87" s="15"/>
      <c r="G87" s="14"/>
      <c r="H87" s="15"/>
      <c r="I87" s="76" t="s">
        <v>120</v>
      </c>
      <c r="J87" s="52"/>
      <c r="K87" s="76"/>
      <c r="L87" s="76"/>
    </row>
    <row r="88" spans="1:17">
      <c r="A88" s="78" t="s">
        <v>73</v>
      </c>
      <c r="B88" s="16" t="s">
        <v>162</v>
      </c>
      <c r="C88" s="366"/>
      <c r="D88" s="13"/>
      <c r="E88" s="14"/>
      <c r="F88" s="15"/>
      <c r="G88" s="14"/>
      <c r="H88" s="15"/>
      <c r="I88" s="76" t="s">
        <v>120</v>
      </c>
      <c r="J88" s="52"/>
      <c r="K88" s="76"/>
      <c r="L88" s="76"/>
    </row>
    <row r="89" spans="1:17">
      <c r="A89" s="78" t="s">
        <v>74</v>
      </c>
      <c r="B89" s="16" t="s">
        <v>162</v>
      </c>
      <c r="C89" s="366"/>
      <c r="D89" s="13"/>
      <c r="E89" s="14"/>
      <c r="F89" s="15"/>
      <c r="G89" s="14" t="s">
        <v>120</v>
      </c>
      <c r="H89" s="52"/>
      <c r="I89" s="76" t="s">
        <v>120</v>
      </c>
      <c r="J89" s="52"/>
      <c r="K89" s="76"/>
      <c r="L89" s="76"/>
    </row>
    <row r="90" spans="1:17">
      <c r="A90" s="78" t="s">
        <v>75</v>
      </c>
      <c r="B90" s="16" t="s">
        <v>162</v>
      </c>
      <c r="C90" s="366"/>
      <c r="D90" s="13"/>
      <c r="E90" s="14"/>
      <c r="F90" s="15"/>
      <c r="G90" s="14" t="s">
        <v>120</v>
      </c>
      <c r="H90" s="52"/>
      <c r="I90" s="76" t="s">
        <v>120</v>
      </c>
      <c r="J90" s="52"/>
      <c r="K90" s="76"/>
      <c r="L90" s="76"/>
    </row>
    <row r="91" spans="1:17">
      <c r="A91" s="78" t="s">
        <v>76</v>
      </c>
      <c r="B91" s="16" t="s">
        <v>162</v>
      </c>
      <c r="C91" s="366"/>
      <c r="D91" s="13"/>
      <c r="E91" s="14"/>
      <c r="F91" s="15"/>
      <c r="G91" s="14" t="s">
        <v>120</v>
      </c>
      <c r="H91" s="52"/>
      <c r="I91" s="76" t="s">
        <v>120</v>
      </c>
      <c r="J91" s="52"/>
      <c r="K91" s="76" t="s">
        <v>120</v>
      </c>
      <c r="L91" s="154"/>
    </row>
    <row r="92" spans="1:17">
      <c r="A92" s="78" t="s">
        <v>66</v>
      </c>
      <c r="B92" s="16" t="s">
        <v>162</v>
      </c>
      <c r="C92" s="366"/>
      <c r="D92" s="13"/>
      <c r="E92" s="14"/>
      <c r="F92" s="15"/>
      <c r="G92" s="14"/>
      <c r="H92" s="15"/>
      <c r="I92" s="76"/>
      <c r="J92" s="13"/>
      <c r="K92" s="76" t="s">
        <v>120</v>
      </c>
      <c r="L92" s="154"/>
    </row>
    <row r="93" spans="1:17">
      <c r="A93" s="78" t="s">
        <v>67</v>
      </c>
      <c r="B93" s="16" t="s">
        <v>162</v>
      </c>
      <c r="C93" s="366"/>
      <c r="D93" s="13"/>
      <c r="E93" s="14"/>
      <c r="F93" s="15"/>
      <c r="G93" s="14"/>
      <c r="H93" s="15"/>
      <c r="I93" s="76"/>
      <c r="J93" s="13"/>
      <c r="K93" s="76" t="s">
        <v>120</v>
      </c>
      <c r="L93" s="154"/>
    </row>
    <row r="94" spans="1:17">
      <c r="A94" s="78" t="s">
        <v>77</v>
      </c>
      <c r="B94" s="16" t="s">
        <v>162</v>
      </c>
      <c r="C94" s="366"/>
      <c r="D94" s="13"/>
      <c r="E94" s="14" t="s">
        <v>120</v>
      </c>
      <c r="F94" s="52"/>
      <c r="G94" s="14" t="s">
        <v>120</v>
      </c>
      <c r="H94" s="52"/>
      <c r="I94" s="76"/>
      <c r="J94" s="13"/>
      <c r="K94" s="76" t="s">
        <v>120</v>
      </c>
      <c r="L94" s="154"/>
    </row>
    <row r="95" spans="1:17">
      <c r="A95" s="78" t="s">
        <v>78</v>
      </c>
      <c r="B95" s="16" t="s">
        <v>162</v>
      </c>
      <c r="C95" s="367"/>
      <c r="D95" s="24"/>
      <c r="E95" s="35" t="s">
        <v>120</v>
      </c>
      <c r="F95" s="63"/>
      <c r="G95" s="35" t="s">
        <v>120</v>
      </c>
      <c r="H95" s="64"/>
      <c r="I95" s="23"/>
      <c r="J95" s="24"/>
      <c r="K95" s="23" t="s">
        <v>120</v>
      </c>
      <c r="L95" s="167"/>
    </row>
    <row r="96" spans="1:17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238</v>
      </c>
      <c r="B97" s="261"/>
      <c r="C97" s="127" t="s">
        <v>234</v>
      </c>
      <c r="D97" s="39"/>
      <c r="E97" s="170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0"/>
      <c r="D98" s="280"/>
      <c r="E98" s="289" t="s">
        <v>120</v>
      </c>
      <c r="F98" s="287"/>
      <c r="G98" s="289">
        <f>100/G9</f>
        <v>205.44200565789797</v>
      </c>
      <c r="H98" s="289"/>
      <c r="I98" s="289">
        <v>1745.1210204183722</v>
      </c>
      <c r="J98" s="290"/>
      <c r="K98" s="288"/>
      <c r="L98" s="288"/>
      <c r="M98" s="33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292"/>
      <c r="D99" s="292"/>
      <c r="E99" s="14">
        <v>498.16900000000004</v>
      </c>
      <c r="F99" s="14"/>
      <c r="G99" s="14">
        <v>113.119578</v>
      </c>
      <c r="H99" s="14"/>
      <c r="I99" s="14"/>
      <c r="J99" s="14"/>
      <c r="K99" s="14">
        <v>5.1753000000000009</v>
      </c>
      <c r="L99" s="14"/>
      <c r="M99" s="33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294"/>
      <c r="D100" s="294"/>
      <c r="E100" s="297">
        <v>8.9460000000000008E-3</v>
      </c>
      <c r="F100" s="297"/>
      <c r="G100" s="297">
        <v>4.5797400000000005E-3</v>
      </c>
      <c r="H100" s="297"/>
      <c r="I100" s="297"/>
      <c r="J100" s="297"/>
      <c r="K100" s="297">
        <v>1.9300000000000003E-4</v>
      </c>
      <c r="L100" s="297"/>
      <c r="M100" s="33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295"/>
      <c r="D101" s="295"/>
      <c r="E101" s="298">
        <v>8.9860000000000016E-4</v>
      </c>
      <c r="F101" s="298"/>
      <c r="G101" s="298">
        <v>9.1594799999999998E-4</v>
      </c>
      <c r="H101" s="298"/>
      <c r="I101" s="298"/>
      <c r="J101" s="298"/>
      <c r="K101" s="298">
        <v>3.7299999999999999E-5</v>
      </c>
      <c r="L101" s="298"/>
      <c r="M101" s="44"/>
      <c r="N101" s="44"/>
      <c r="O101" s="44"/>
      <c r="P101" s="44"/>
      <c r="Q101" s="44"/>
    </row>
  </sheetData>
  <sheetProtection password="DE70" sheet="1" objects="1" scenarios="1"/>
  <mergeCells count="4">
    <mergeCell ref="C11:C95"/>
    <mergeCell ref="D4:E4"/>
    <mergeCell ref="D5:E5"/>
    <mergeCell ref="I56:I57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101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A98" sqref="A98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136</v>
      </c>
    </row>
    <row r="2" spans="1:17">
      <c r="A2" s="27"/>
    </row>
    <row r="3" spans="1:17">
      <c r="A3" s="149" t="s">
        <v>151</v>
      </c>
    </row>
    <row r="4" spans="1:17">
      <c r="A4" s="28"/>
      <c r="B4" s="147" t="s">
        <v>0</v>
      </c>
      <c r="C4" s="247">
        <v>0.46691105160366597</v>
      </c>
      <c r="D4" s="370" t="s">
        <v>152</v>
      </c>
      <c r="E4" s="371"/>
      <c r="F4" s="37">
        <v>47485000</v>
      </c>
      <c r="G4" s="146"/>
      <c r="H4" s="145" t="s">
        <v>1</v>
      </c>
      <c r="I4" s="37">
        <v>1018187</v>
      </c>
      <c r="J4" s="48"/>
      <c r="K4" s="147" t="s">
        <v>2</v>
      </c>
      <c r="L4" s="1">
        <f>I4/(I4+I5)</f>
        <v>0.77115749324414395</v>
      </c>
      <c r="Q4" s="72"/>
    </row>
    <row r="5" spans="1:17">
      <c r="A5" s="29"/>
      <c r="B5" s="30" t="s">
        <v>3</v>
      </c>
      <c r="C5" s="249">
        <v>0.50362265167061371</v>
      </c>
      <c r="D5" s="370" t="s">
        <v>153</v>
      </c>
      <c r="E5" s="371"/>
      <c r="F5" s="38">
        <v>13212000</v>
      </c>
      <c r="G5" s="150"/>
      <c r="H5" s="151" t="s">
        <v>4</v>
      </c>
      <c r="I5" s="38">
        <v>302149</v>
      </c>
      <c r="J5" s="49"/>
      <c r="K5" s="30" t="s">
        <v>2</v>
      </c>
      <c r="L5" s="2">
        <f>I5/(I4+I5)</f>
        <v>0.22884250675585607</v>
      </c>
      <c r="Q5" s="72"/>
    </row>
    <row r="6" spans="1:17">
      <c r="A6" s="72"/>
      <c r="B6" s="72"/>
      <c r="C6" s="72"/>
      <c r="D6" s="72"/>
      <c r="E6" s="72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6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8.75" customHeight="1">
      <c r="A9" s="73"/>
      <c r="B9" s="9" t="s">
        <v>158</v>
      </c>
      <c r="C9" s="32"/>
      <c r="D9" s="46"/>
      <c r="E9" s="32">
        <v>1.9471874489626284</v>
      </c>
      <c r="F9" s="46" t="s">
        <v>170</v>
      </c>
      <c r="G9" s="10">
        <f>(C4*L4)+(C5*L5)</f>
        <v>0.47531222619000474</v>
      </c>
      <c r="H9" s="46" t="s">
        <v>159</v>
      </c>
      <c r="I9" s="11">
        <v>1</v>
      </c>
      <c r="J9" s="46" t="s">
        <v>159</v>
      </c>
      <c r="K9" s="12">
        <v>1</v>
      </c>
      <c r="L9" s="32" t="s">
        <v>159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>
      <c r="A11" s="75" t="s">
        <v>15</v>
      </c>
      <c r="B11" s="79" t="s">
        <v>160</v>
      </c>
      <c r="C11" s="366" t="s">
        <v>171</v>
      </c>
      <c r="D11" s="15"/>
      <c r="E11" s="14">
        <v>1985.2211806601492</v>
      </c>
      <c r="F11" s="52">
        <v>0.84480619134120505</v>
      </c>
      <c r="G11" s="14"/>
      <c r="H11" s="15"/>
      <c r="I11" s="14">
        <v>0</v>
      </c>
      <c r="J11" s="52">
        <v>0.55647116226415094</v>
      </c>
      <c r="K11" s="14"/>
      <c r="L11" s="14"/>
    </row>
    <row r="12" spans="1:17">
      <c r="A12" s="75" t="s">
        <v>17</v>
      </c>
      <c r="B12" s="79" t="s">
        <v>160</v>
      </c>
      <c r="C12" s="366"/>
      <c r="D12" s="15"/>
      <c r="E12" s="14">
        <v>2.2719555979685095</v>
      </c>
      <c r="F12" s="52">
        <v>0.84480619134120505</v>
      </c>
      <c r="G12" s="14"/>
      <c r="H12" s="15"/>
      <c r="I12" s="14">
        <v>3.4386429884196543</v>
      </c>
      <c r="J12" s="52">
        <v>0.55647116226415094</v>
      </c>
      <c r="K12" s="14"/>
      <c r="L12" s="14"/>
    </row>
    <row r="13" spans="1:17">
      <c r="A13" s="75" t="s">
        <v>18</v>
      </c>
      <c r="B13" s="79" t="s">
        <v>160</v>
      </c>
      <c r="C13" s="366"/>
      <c r="D13" s="15"/>
      <c r="E13" s="14">
        <v>137.15064894848123</v>
      </c>
      <c r="F13" s="52">
        <v>0.84480619134120505</v>
      </c>
      <c r="G13" s="14"/>
      <c r="H13" s="15"/>
      <c r="I13" s="14">
        <v>0</v>
      </c>
      <c r="J13" s="52">
        <v>0.55647116226415094</v>
      </c>
      <c r="K13" s="14"/>
      <c r="L13" s="14"/>
    </row>
    <row r="14" spans="1:17">
      <c r="A14" s="153" t="s">
        <v>161</v>
      </c>
      <c r="B14" s="79" t="s">
        <v>160</v>
      </c>
      <c r="C14" s="366"/>
      <c r="D14" s="13"/>
      <c r="E14" s="14">
        <v>219.77544615236084</v>
      </c>
      <c r="F14" s="52">
        <v>0.84480619134120505</v>
      </c>
      <c r="G14" s="76"/>
      <c r="H14" s="13"/>
      <c r="I14" s="76"/>
      <c r="J14" s="13"/>
      <c r="K14" s="76"/>
      <c r="L14" s="76"/>
    </row>
    <row r="15" spans="1:17">
      <c r="A15" s="153"/>
      <c r="B15" s="79"/>
      <c r="C15" s="366"/>
      <c r="D15" s="13"/>
      <c r="E15" s="76"/>
      <c r="F15" s="13"/>
      <c r="G15" s="76"/>
      <c r="H15" s="13"/>
      <c r="I15" s="76"/>
      <c r="J15" s="13"/>
      <c r="K15" s="76"/>
      <c r="L15" s="76"/>
    </row>
    <row r="16" spans="1:17">
      <c r="A16" s="74" t="s">
        <v>19</v>
      </c>
      <c r="B16" s="72"/>
      <c r="C16" s="366"/>
      <c r="D16" s="13"/>
      <c r="E16" s="76"/>
      <c r="F16" s="13"/>
      <c r="G16" s="76"/>
      <c r="H16" s="13"/>
      <c r="I16" s="76"/>
      <c r="J16" s="13"/>
      <c r="K16" s="76"/>
      <c r="L16" s="76"/>
    </row>
    <row r="17" spans="1:12">
      <c r="A17" s="78" t="s">
        <v>9</v>
      </c>
      <c r="B17" s="16" t="s">
        <v>162</v>
      </c>
      <c r="C17" s="366"/>
      <c r="D17" s="13"/>
      <c r="E17" s="14">
        <v>2394.6522926674697</v>
      </c>
      <c r="F17" s="52">
        <v>0.84480619134120505</v>
      </c>
      <c r="G17" s="76"/>
      <c r="H17" s="13"/>
      <c r="I17" s="76"/>
      <c r="J17" s="13"/>
      <c r="K17" s="76"/>
      <c r="L17" s="76"/>
    </row>
    <row r="18" spans="1:12">
      <c r="A18" s="78" t="s">
        <v>21</v>
      </c>
      <c r="B18" s="16" t="s">
        <v>162</v>
      </c>
      <c r="C18" s="366"/>
      <c r="D18" s="13"/>
      <c r="E18" s="14">
        <v>94.927412333777795</v>
      </c>
      <c r="F18" s="52">
        <v>0.84480619134120505</v>
      </c>
      <c r="G18" s="76"/>
      <c r="H18" s="13"/>
      <c r="I18" s="76"/>
      <c r="J18" s="13"/>
      <c r="K18" s="76"/>
      <c r="L18" s="76"/>
    </row>
    <row r="19" spans="1:12">
      <c r="A19" s="78" t="s">
        <v>22</v>
      </c>
      <c r="B19" s="16" t="s">
        <v>162</v>
      </c>
      <c r="C19" s="366"/>
      <c r="D19" s="13"/>
      <c r="E19" s="14">
        <v>12.717299668181367</v>
      </c>
      <c r="F19" s="52">
        <v>0.84480619134120505</v>
      </c>
      <c r="G19" s="76"/>
      <c r="H19" s="13"/>
      <c r="I19" s="76"/>
      <c r="J19" s="13"/>
      <c r="K19" s="76"/>
      <c r="L19" s="76"/>
    </row>
    <row r="20" spans="1:12">
      <c r="A20" s="78" t="s">
        <v>23</v>
      </c>
      <c r="B20" s="16" t="s">
        <v>163</v>
      </c>
      <c r="C20" s="366"/>
      <c r="D20" s="52"/>
      <c r="E20" s="14">
        <v>2.1293869306704032</v>
      </c>
      <c r="F20" s="52">
        <v>0.84480619134120505</v>
      </c>
      <c r="G20" s="31">
        <v>0.27053268998436097</v>
      </c>
      <c r="H20" s="52">
        <v>0.21808363718876472</v>
      </c>
      <c r="I20" s="14">
        <v>2.3947410891816667</v>
      </c>
      <c r="J20" s="52">
        <v>0.33281846792452829</v>
      </c>
      <c r="K20" s="76">
        <v>4.5817522798092396</v>
      </c>
      <c r="L20" s="154">
        <v>0.32950090704998292</v>
      </c>
    </row>
    <row r="21" spans="1:12">
      <c r="A21" s="78" t="s">
        <v>25</v>
      </c>
      <c r="B21" s="16" t="s">
        <v>163</v>
      </c>
      <c r="C21" s="366"/>
      <c r="D21" s="52"/>
      <c r="E21" s="14">
        <v>0</v>
      </c>
      <c r="F21" s="52">
        <v>0.84480619134120505</v>
      </c>
      <c r="G21" s="14" t="s">
        <v>120</v>
      </c>
      <c r="H21" s="15"/>
      <c r="I21" s="14">
        <v>0</v>
      </c>
      <c r="J21" s="52">
        <v>0.33281846792452829</v>
      </c>
      <c r="K21" s="76"/>
      <c r="L21" s="76"/>
    </row>
    <row r="22" spans="1:12">
      <c r="A22" s="78" t="s">
        <v>26</v>
      </c>
      <c r="B22" s="16" t="s">
        <v>162</v>
      </c>
      <c r="C22" s="366"/>
      <c r="D22" s="15"/>
      <c r="E22" s="14"/>
      <c r="F22" s="15"/>
      <c r="G22" s="61">
        <v>449.98888397187994</v>
      </c>
      <c r="H22" s="52">
        <v>1</v>
      </c>
      <c r="I22" s="14"/>
      <c r="J22" s="15"/>
      <c r="K22" s="76"/>
      <c r="L22" s="76"/>
    </row>
    <row r="23" spans="1:12">
      <c r="A23" s="78" t="s">
        <v>27</v>
      </c>
      <c r="B23" s="16" t="s">
        <v>162</v>
      </c>
      <c r="C23" s="366"/>
      <c r="D23" s="15"/>
      <c r="E23" s="14"/>
      <c r="F23" s="15"/>
      <c r="G23" s="61">
        <v>127.97064797321895</v>
      </c>
      <c r="H23" s="52">
        <v>1</v>
      </c>
      <c r="I23" s="14"/>
      <c r="J23" s="15"/>
      <c r="K23" s="76"/>
      <c r="L23" s="76"/>
    </row>
    <row r="24" spans="1:12">
      <c r="A24" s="78" t="s">
        <v>28</v>
      </c>
      <c r="B24" s="16" t="s">
        <v>162</v>
      </c>
      <c r="C24" s="366"/>
      <c r="D24" s="15"/>
      <c r="E24" s="14"/>
      <c r="F24" s="15"/>
      <c r="G24" s="14">
        <v>0.18600253428452962</v>
      </c>
      <c r="H24" s="52">
        <v>0.41713088220761951</v>
      </c>
      <c r="I24" s="14">
        <v>5.3667023501965465</v>
      </c>
      <c r="J24" s="52">
        <v>0.55647116226415094</v>
      </c>
      <c r="K24" s="76"/>
      <c r="L24" s="76"/>
    </row>
    <row r="25" spans="1:12">
      <c r="A25" s="78" t="s">
        <v>29</v>
      </c>
      <c r="B25" s="16" t="s">
        <v>162</v>
      </c>
      <c r="C25" s="366"/>
      <c r="D25" s="15"/>
      <c r="E25" s="14"/>
      <c r="F25" s="15"/>
      <c r="G25" s="14">
        <v>0.68189304079268076</v>
      </c>
      <c r="H25" s="52">
        <v>0.41713088220761951</v>
      </c>
      <c r="I25" s="14">
        <v>5.2622594041573549</v>
      </c>
      <c r="J25" s="52">
        <v>0.32843342641509432</v>
      </c>
      <c r="K25" s="76"/>
      <c r="L25" s="76"/>
    </row>
    <row r="26" spans="1:12">
      <c r="A26" s="78" t="s">
        <v>10</v>
      </c>
      <c r="B26" s="16" t="s">
        <v>162</v>
      </c>
      <c r="C26" s="366"/>
      <c r="D26" s="15"/>
      <c r="E26" s="14"/>
      <c r="F26" s="15"/>
      <c r="G26" s="76"/>
      <c r="H26" s="13"/>
      <c r="I26" s="14">
        <v>1896.6661195984739</v>
      </c>
      <c r="J26" s="52">
        <v>0.55647116226415094</v>
      </c>
      <c r="K26" s="76"/>
      <c r="L26" s="76"/>
    </row>
    <row r="27" spans="1:12">
      <c r="A27" s="78" t="s">
        <v>30</v>
      </c>
      <c r="B27" s="16" t="s">
        <v>162</v>
      </c>
      <c r="C27" s="366"/>
      <c r="D27" s="15"/>
      <c r="E27" s="14"/>
      <c r="F27" s="15"/>
      <c r="G27" s="76"/>
      <c r="H27" s="13"/>
      <c r="I27" s="14">
        <v>475.31222619000476</v>
      </c>
      <c r="J27" s="52">
        <v>0.97546696981132086</v>
      </c>
      <c r="K27" s="76"/>
      <c r="L27" s="76"/>
    </row>
    <row r="28" spans="1:12">
      <c r="A28" s="78" t="s">
        <v>31</v>
      </c>
      <c r="B28" s="16" t="s">
        <v>162</v>
      </c>
      <c r="C28" s="366"/>
      <c r="D28" s="15"/>
      <c r="E28" s="14"/>
      <c r="F28" s="15"/>
      <c r="G28" s="76"/>
      <c r="H28" s="13"/>
      <c r="I28" s="14">
        <v>5.7264412380611915</v>
      </c>
      <c r="J28" s="52">
        <v>0.32843342641509432</v>
      </c>
      <c r="K28" s="76"/>
      <c r="L28" s="76"/>
    </row>
    <row r="29" spans="1:12">
      <c r="A29" s="78" t="s">
        <v>32</v>
      </c>
      <c r="B29" s="16" t="s">
        <v>162</v>
      </c>
      <c r="C29" s="366"/>
      <c r="D29" s="15"/>
      <c r="E29" s="14"/>
      <c r="F29" s="15"/>
      <c r="G29" s="76"/>
      <c r="H29" s="13"/>
      <c r="I29" s="14">
        <v>21.123676801696032</v>
      </c>
      <c r="J29" s="52">
        <v>0.55647116226415094</v>
      </c>
      <c r="K29" s="76"/>
      <c r="L29" s="76"/>
    </row>
    <row r="30" spans="1:12">
      <c r="A30" s="78" t="s">
        <v>33</v>
      </c>
      <c r="B30" s="16" t="s">
        <v>162</v>
      </c>
      <c r="C30" s="366"/>
      <c r="D30" s="15"/>
      <c r="E30" s="14"/>
      <c r="F30" s="15"/>
      <c r="G30" s="76"/>
      <c r="H30" s="13"/>
      <c r="I30" s="17"/>
      <c r="J30" s="50"/>
      <c r="K30" s="14">
        <v>1000</v>
      </c>
      <c r="L30" s="154">
        <v>1</v>
      </c>
    </row>
    <row r="31" spans="1:12" ht="18.75" customHeight="1">
      <c r="A31" s="78" t="s">
        <v>34</v>
      </c>
      <c r="B31" s="16" t="s">
        <v>162</v>
      </c>
      <c r="C31" s="366"/>
      <c r="D31" s="15"/>
      <c r="E31" s="14"/>
      <c r="F31" s="15"/>
      <c r="G31" s="76"/>
      <c r="H31" s="13"/>
      <c r="I31" s="17"/>
      <c r="J31" s="50"/>
      <c r="K31" s="163">
        <v>1.946912497770307E-3</v>
      </c>
      <c r="L31" s="154">
        <v>0.32950090704998292</v>
      </c>
    </row>
    <row r="32" spans="1:12" ht="18.75" customHeight="1">
      <c r="A32" s="78"/>
      <c r="B32" s="16"/>
      <c r="C32" s="366"/>
      <c r="D32" s="15"/>
      <c r="E32" s="14"/>
      <c r="F32" s="15"/>
      <c r="G32" s="76"/>
      <c r="H32" s="13"/>
      <c r="I32" s="17"/>
      <c r="J32" s="50"/>
      <c r="K32" s="76"/>
      <c r="L32" s="154"/>
    </row>
    <row r="33" spans="1:12">
      <c r="A33" s="58" t="s">
        <v>114</v>
      </c>
      <c r="B33" s="16"/>
      <c r="C33" s="366"/>
      <c r="D33" s="15"/>
      <c r="E33" s="76"/>
      <c r="F33" s="13"/>
      <c r="G33" s="76"/>
      <c r="H33" s="13"/>
      <c r="I33" s="17"/>
      <c r="J33" s="50"/>
      <c r="K33" s="18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157">
        <v>0.91636814106678943</v>
      </c>
      <c r="F34" s="62">
        <v>0.33843838177414476</v>
      </c>
      <c r="G34" s="157">
        <v>0.27053268998436097</v>
      </c>
      <c r="H34" s="62">
        <v>0.21808363718876472</v>
      </c>
      <c r="I34" s="157">
        <v>2.2457562507813487</v>
      </c>
      <c r="J34" s="62">
        <v>0.33281846792452829</v>
      </c>
      <c r="K34" s="157">
        <v>2.437858046970407</v>
      </c>
      <c r="L34" s="158">
        <v>0.32950090704998292</v>
      </c>
    </row>
    <row r="35" spans="1:12" s="159" customFormat="1">
      <c r="A35" s="155" t="s">
        <v>113</v>
      </c>
      <c r="B35" s="156" t="s">
        <v>163</v>
      </c>
      <c r="C35" s="366"/>
      <c r="D35" s="62"/>
      <c r="E35" s="157">
        <v>0</v>
      </c>
      <c r="F35" s="62">
        <v>0.84480619134120505</v>
      </c>
      <c r="G35" s="157" t="s">
        <v>120</v>
      </c>
      <c r="H35" s="161"/>
      <c r="I35" s="61">
        <v>0</v>
      </c>
      <c r="J35" s="62">
        <f>J34</f>
        <v>0.33281846792452829</v>
      </c>
      <c r="K35" s="157" t="s">
        <v>120</v>
      </c>
      <c r="L35" s="158"/>
    </row>
    <row r="36" spans="1:12">
      <c r="A36" s="78" t="s">
        <v>82</v>
      </c>
      <c r="B36" s="16" t="s">
        <v>164</v>
      </c>
      <c r="C36" s="366"/>
      <c r="D36" s="52"/>
      <c r="E36" s="18">
        <v>7.5030751064744072E-7</v>
      </c>
      <c r="F36" s="52">
        <v>0.98355071147441719</v>
      </c>
      <c r="G36" s="31"/>
      <c r="H36" s="52"/>
      <c r="I36" s="31"/>
      <c r="J36" s="52"/>
      <c r="K36" s="31"/>
      <c r="L36" s="154"/>
    </row>
    <row r="37" spans="1:12">
      <c r="A37" s="78" t="s">
        <v>165</v>
      </c>
      <c r="B37" s="16" t="s">
        <v>87</v>
      </c>
      <c r="C37" s="366"/>
      <c r="D37" s="52"/>
      <c r="E37" s="31" t="s">
        <v>134</v>
      </c>
      <c r="F37" s="52">
        <v>0.50475257341810476</v>
      </c>
      <c r="G37" s="31"/>
      <c r="H37" s="52"/>
      <c r="I37" s="31"/>
      <c r="J37" s="52"/>
      <c r="K37" s="31"/>
      <c r="L37" s="154"/>
    </row>
    <row r="38" spans="1:12">
      <c r="A38" s="78" t="s">
        <v>166</v>
      </c>
      <c r="B38" s="16" t="s">
        <v>87</v>
      </c>
      <c r="C38" s="366"/>
      <c r="D38" s="52"/>
      <c r="E38" s="31" t="s">
        <v>133</v>
      </c>
      <c r="F38" s="52">
        <v>0.34177066303360581</v>
      </c>
      <c r="G38" s="31"/>
      <c r="H38" s="52"/>
      <c r="I38" s="31"/>
      <c r="J38" s="52"/>
      <c r="K38" s="31"/>
      <c r="L38" s="154"/>
    </row>
    <row r="39" spans="1:12">
      <c r="A39" s="78" t="s">
        <v>86</v>
      </c>
      <c r="B39" s="16" t="s">
        <v>167</v>
      </c>
      <c r="C39" s="366"/>
      <c r="D39" s="52"/>
      <c r="E39" s="163">
        <v>9.0562104814557097E-6</v>
      </c>
      <c r="F39" s="52">
        <v>0.98355071147441719</v>
      </c>
      <c r="G39" s="31"/>
      <c r="H39" s="52"/>
      <c r="I39" s="31"/>
      <c r="J39" s="52"/>
      <c r="K39" s="31"/>
      <c r="L39" s="154"/>
    </row>
    <row r="40" spans="1:12">
      <c r="A40" s="78"/>
      <c r="B40" s="16"/>
      <c r="C40" s="366"/>
      <c r="D40" s="13"/>
      <c r="E40" s="76"/>
      <c r="F40" s="13"/>
      <c r="G40" s="76"/>
      <c r="H40" s="13"/>
      <c r="I40" s="76"/>
      <c r="J40" s="13"/>
      <c r="K40" s="76"/>
      <c r="L40" s="76"/>
    </row>
    <row r="41" spans="1:12">
      <c r="A41" s="74" t="s">
        <v>35</v>
      </c>
      <c r="B41" s="72"/>
      <c r="C41" s="366"/>
      <c r="D41" s="13"/>
      <c r="E41" s="76"/>
      <c r="F41" s="13"/>
      <c r="G41" s="76"/>
      <c r="H41" s="13"/>
      <c r="I41" s="76"/>
      <c r="J41" s="13"/>
      <c r="K41" s="76"/>
      <c r="L41" s="76"/>
    </row>
    <row r="42" spans="1:12">
      <c r="A42" s="78" t="s">
        <v>36</v>
      </c>
      <c r="B42" s="16" t="s">
        <v>162</v>
      </c>
      <c r="C42" s="366"/>
      <c r="D42" s="52"/>
      <c r="E42" s="14">
        <v>111.94775259733889</v>
      </c>
      <c r="F42" s="52">
        <v>0.81502825850352256</v>
      </c>
      <c r="G42" s="14">
        <v>40.988272580121183</v>
      </c>
      <c r="H42" s="52">
        <v>0.63978805585766485</v>
      </c>
      <c r="I42" s="76"/>
      <c r="J42" s="13"/>
      <c r="K42" s="14">
        <v>0.12414950323443104</v>
      </c>
      <c r="L42" s="154">
        <v>1</v>
      </c>
    </row>
    <row r="43" spans="1:12">
      <c r="A43" s="78" t="s">
        <v>37</v>
      </c>
      <c r="B43" s="16" t="s">
        <v>162</v>
      </c>
      <c r="C43" s="366"/>
      <c r="D43" s="52"/>
      <c r="E43" s="14">
        <v>4.8817607146555683E-2</v>
      </c>
      <c r="F43" s="52">
        <v>0.81502825850352256</v>
      </c>
      <c r="G43" s="14">
        <v>0</v>
      </c>
      <c r="H43" s="52">
        <v>0.63978805585766485</v>
      </c>
      <c r="I43" s="76"/>
      <c r="J43" s="13"/>
      <c r="K43" s="14">
        <v>0</v>
      </c>
      <c r="L43" s="154">
        <v>1</v>
      </c>
    </row>
    <row r="44" spans="1:12">
      <c r="A44" s="78" t="s">
        <v>38</v>
      </c>
      <c r="B44" s="16" t="s">
        <v>163</v>
      </c>
      <c r="C44" s="366"/>
      <c r="D44" s="52"/>
      <c r="E44" s="14">
        <v>18.166285956124689</v>
      </c>
      <c r="F44" s="52">
        <v>0.81502825850352256</v>
      </c>
      <c r="G44" s="14">
        <v>0</v>
      </c>
      <c r="H44" s="52">
        <v>0.63978805585766485</v>
      </c>
      <c r="I44" s="76"/>
      <c r="J44" s="13"/>
      <c r="K44" s="14">
        <v>17.21807187608167</v>
      </c>
      <c r="L44" s="154">
        <v>1</v>
      </c>
    </row>
    <row r="45" spans="1:12">
      <c r="A45" s="78" t="s">
        <v>39</v>
      </c>
      <c r="B45" s="16" t="s">
        <v>162</v>
      </c>
      <c r="C45" s="366"/>
      <c r="D45" s="52"/>
      <c r="E45" s="14">
        <v>97.363749692746822</v>
      </c>
      <c r="F45" s="52">
        <v>0.81502825850352256</v>
      </c>
      <c r="G45" s="61">
        <v>0</v>
      </c>
      <c r="H45" s="52">
        <f>H44</f>
        <v>0.63978805585766485</v>
      </c>
      <c r="I45" s="76"/>
      <c r="J45" s="13"/>
      <c r="K45" s="61">
        <v>0</v>
      </c>
      <c r="L45" s="154">
        <f>L44</f>
        <v>1</v>
      </c>
    </row>
    <row r="46" spans="1:12">
      <c r="A46" s="78" t="s">
        <v>40</v>
      </c>
      <c r="B46" s="16" t="s">
        <v>168</v>
      </c>
      <c r="C46" s="366"/>
      <c r="D46" s="52"/>
      <c r="E46" s="14">
        <v>88.091767478516161</v>
      </c>
      <c r="F46" s="52">
        <v>0.81502825850352256</v>
      </c>
      <c r="G46" s="14">
        <v>176.30263575471577</v>
      </c>
      <c r="H46" s="52">
        <v>0.63978805585766485</v>
      </c>
      <c r="I46" s="14">
        <v>15750.53645924778</v>
      </c>
      <c r="J46" s="52">
        <v>0.99647980000000003</v>
      </c>
      <c r="K46" s="14">
        <v>33.896745868050012</v>
      </c>
      <c r="L46" s="154">
        <v>1</v>
      </c>
    </row>
    <row r="47" spans="1:12">
      <c r="A47" s="78"/>
      <c r="B47" s="16"/>
      <c r="C47" s="366"/>
      <c r="D47" s="13"/>
      <c r="E47" s="76"/>
      <c r="F47" s="13"/>
      <c r="G47" s="14"/>
      <c r="H47" s="52"/>
      <c r="I47" s="76"/>
      <c r="J47" s="13"/>
      <c r="K47" s="76"/>
      <c r="L47" s="76"/>
    </row>
    <row r="48" spans="1:12">
      <c r="A48" s="78"/>
      <c r="B48" s="16"/>
      <c r="C48" s="366"/>
      <c r="D48" s="13"/>
      <c r="E48" s="76"/>
      <c r="F48" s="13"/>
      <c r="G48" s="76"/>
      <c r="H48" s="13"/>
      <c r="I48" s="76"/>
      <c r="J48" s="13"/>
      <c r="K48" s="76"/>
      <c r="L48" s="76"/>
    </row>
    <row r="49" spans="1:12">
      <c r="A49" s="74" t="s">
        <v>42</v>
      </c>
      <c r="B49" s="72"/>
      <c r="C49" s="366"/>
      <c r="D49" s="13"/>
      <c r="E49" s="76"/>
      <c r="F49" s="13"/>
      <c r="G49" s="76"/>
      <c r="H49" s="13"/>
      <c r="I49" s="76"/>
      <c r="J49" s="13"/>
      <c r="K49" s="76"/>
      <c r="L49" s="76"/>
    </row>
    <row r="50" spans="1:12">
      <c r="A50" s="78" t="s">
        <v>43</v>
      </c>
      <c r="B50" s="16" t="s">
        <v>162</v>
      </c>
      <c r="C50" s="366"/>
      <c r="D50" s="52"/>
      <c r="E50" s="31">
        <v>0.84787999626647825</v>
      </c>
      <c r="F50" s="52">
        <v>0.84480619134120505</v>
      </c>
      <c r="G50" s="31">
        <v>6.7585147517579894E-2</v>
      </c>
      <c r="H50" s="52">
        <v>0.68359349686478921</v>
      </c>
      <c r="I50" s="14">
        <v>2.2195195709331044</v>
      </c>
      <c r="J50" s="52">
        <v>0.56085620377358492</v>
      </c>
      <c r="K50" s="76">
        <v>5.0619724942027988E-2</v>
      </c>
      <c r="L50" s="154">
        <v>0.32950090704998292</v>
      </c>
    </row>
    <row r="51" spans="1:12" s="127" customFormat="1">
      <c r="A51" s="53" t="s">
        <v>103</v>
      </c>
      <c r="B51" s="122" t="s">
        <v>162</v>
      </c>
      <c r="C51" s="366"/>
      <c r="D51" s="124"/>
      <c r="E51" s="125" t="s">
        <v>120</v>
      </c>
      <c r="F51" s="124"/>
      <c r="G51" s="125" t="s">
        <v>120</v>
      </c>
      <c r="H51" s="124"/>
      <c r="I51" s="125" t="s">
        <v>120</v>
      </c>
      <c r="J51" s="124"/>
      <c r="K51" s="123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125" t="s">
        <v>120</v>
      </c>
      <c r="F52" s="124"/>
      <c r="G52" s="125" t="s">
        <v>120</v>
      </c>
      <c r="H52" s="124"/>
      <c r="I52" s="125" t="s">
        <v>120</v>
      </c>
      <c r="J52" s="124"/>
      <c r="K52" s="125"/>
      <c r="L52" s="165"/>
    </row>
    <row r="53" spans="1:12">
      <c r="A53" s="78" t="s">
        <v>44</v>
      </c>
      <c r="B53" s="16" t="s">
        <v>162</v>
      </c>
      <c r="C53" s="366"/>
      <c r="D53" s="13"/>
      <c r="E53" s="31">
        <v>2.6402741891528363</v>
      </c>
      <c r="F53" s="52">
        <v>0.84480619134120505</v>
      </c>
      <c r="G53" s="14">
        <v>7.1868147281962627E-2</v>
      </c>
      <c r="H53" s="52">
        <v>0.68359349686478921</v>
      </c>
      <c r="I53" s="14" t="s">
        <v>120</v>
      </c>
      <c r="J53" s="52"/>
      <c r="K53" s="76">
        <v>1.8094833802806385E-2</v>
      </c>
      <c r="L53" s="154">
        <v>0.32950090704998292</v>
      </c>
    </row>
    <row r="54" spans="1:12" ht="16">
      <c r="A54" s="78" t="s">
        <v>45</v>
      </c>
      <c r="B54" s="16" t="s">
        <v>162</v>
      </c>
      <c r="C54" s="366"/>
      <c r="D54" s="13"/>
      <c r="E54" s="31">
        <v>0.99655953507902362</v>
      </c>
      <c r="F54" s="52">
        <v>0.39354820617620345</v>
      </c>
      <c r="G54" s="76">
        <v>6.6706690681075315E-3</v>
      </c>
      <c r="H54" s="52">
        <v>0.21808363718876472</v>
      </c>
      <c r="I54" s="14" t="s">
        <v>120</v>
      </c>
      <c r="J54" s="52"/>
      <c r="K54" s="76">
        <v>0.18759074537339782</v>
      </c>
      <c r="L54" s="154">
        <v>0.32950090704998292</v>
      </c>
    </row>
    <row r="55" spans="1:12">
      <c r="A55" s="78" t="s">
        <v>46</v>
      </c>
      <c r="B55" s="19" t="s">
        <v>169</v>
      </c>
      <c r="C55" s="366"/>
      <c r="D55" s="13"/>
      <c r="E55" s="31">
        <v>0.19950029082240839</v>
      </c>
      <c r="F55" s="52">
        <v>0.28666083106267032</v>
      </c>
      <c r="G55" s="31"/>
      <c r="H55" s="47"/>
      <c r="I55" s="76"/>
      <c r="J55" s="13"/>
      <c r="K55" s="76"/>
      <c r="L55" s="76"/>
    </row>
    <row r="56" spans="1:12">
      <c r="A56" s="78" t="s">
        <v>48</v>
      </c>
      <c r="B56" s="19" t="s">
        <v>162</v>
      </c>
      <c r="C56" s="366"/>
      <c r="D56" s="13"/>
      <c r="E56" s="14"/>
      <c r="F56" s="15"/>
      <c r="G56" s="18">
        <v>1.8173997620717582E-2</v>
      </c>
      <c r="H56" s="52">
        <v>0.41713088220761951</v>
      </c>
      <c r="I56" s="31">
        <v>0.50333909037658409</v>
      </c>
      <c r="J56" s="52">
        <v>0.33281846792452829</v>
      </c>
      <c r="K56" s="76"/>
      <c r="L56" s="76"/>
    </row>
    <row r="57" spans="1:12">
      <c r="A57" s="78" t="s">
        <v>49</v>
      </c>
      <c r="B57" s="19" t="s">
        <v>162</v>
      </c>
      <c r="C57" s="366"/>
      <c r="D57" s="13"/>
      <c r="E57" s="14"/>
      <c r="F57" s="15"/>
      <c r="G57" s="76">
        <v>2.7411273268956322E-2</v>
      </c>
      <c r="H57" s="52">
        <v>0.46550985967602443</v>
      </c>
      <c r="I57" s="31">
        <v>0.25186329124016543</v>
      </c>
      <c r="J57" s="52">
        <v>0.33281846792452829</v>
      </c>
      <c r="K57" s="76"/>
      <c r="L57" s="76"/>
    </row>
    <row r="58" spans="1:12">
      <c r="A58" s="78" t="s">
        <v>50</v>
      </c>
      <c r="B58" s="19" t="s">
        <v>162</v>
      </c>
      <c r="C58" s="366"/>
      <c r="D58" s="13"/>
      <c r="E58" s="14"/>
      <c r="F58" s="15"/>
      <c r="G58" s="76" t="s">
        <v>120</v>
      </c>
      <c r="H58" s="52"/>
      <c r="I58" s="76" t="s">
        <v>120</v>
      </c>
      <c r="J58" s="52"/>
      <c r="K58" s="76"/>
      <c r="L58" s="76"/>
    </row>
    <row r="59" spans="1:12">
      <c r="A59" s="78" t="s">
        <v>51</v>
      </c>
      <c r="B59" s="19" t="s">
        <v>169</v>
      </c>
      <c r="C59" s="366"/>
      <c r="D59" s="13"/>
      <c r="E59" s="14"/>
      <c r="F59" s="15"/>
      <c r="G59" s="76" t="s">
        <v>120</v>
      </c>
      <c r="H59" s="52"/>
      <c r="I59" s="76" t="s">
        <v>120</v>
      </c>
      <c r="J59" s="52"/>
      <c r="K59" s="76"/>
      <c r="L59" s="76"/>
    </row>
    <row r="60" spans="1:12">
      <c r="A60" s="78" t="s">
        <v>52</v>
      </c>
      <c r="B60" s="19" t="s">
        <v>162</v>
      </c>
      <c r="C60" s="366"/>
      <c r="D60" s="13"/>
      <c r="E60" s="14"/>
      <c r="F60" s="15"/>
      <c r="G60" s="31"/>
      <c r="H60" s="47"/>
      <c r="I60" s="34">
        <v>5.5598377615698746E-2</v>
      </c>
      <c r="J60" s="52">
        <v>1</v>
      </c>
      <c r="K60" s="76"/>
      <c r="L60" s="76"/>
    </row>
    <row r="61" spans="1:12">
      <c r="A61" s="78" t="s">
        <v>53</v>
      </c>
      <c r="B61" s="19" t="s">
        <v>162</v>
      </c>
      <c r="C61" s="366"/>
      <c r="D61" s="13"/>
      <c r="E61" s="14"/>
      <c r="F61" s="15"/>
      <c r="G61" s="31"/>
      <c r="H61" s="47"/>
      <c r="I61" s="21">
        <v>6.3687958112022798E-3</v>
      </c>
      <c r="J61" s="166">
        <v>1</v>
      </c>
      <c r="K61" s="76"/>
      <c r="L61" s="76"/>
    </row>
    <row r="62" spans="1:12">
      <c r="A62" s="78" t="s">
        <v>54</v>
      </c>
      <c r="B62" s="19" t="s">
        <v>162</v>
      </c>
      <c r="C62" s="366"/>
      <c r="D62" s="13"/>
      <c r="E62" s="14"/>
      <c r="F62" s="15"/>
      <c r="G62" s="31"/>
      <c r="H62" s="47"/>
      <c r="I62" s="76"/>
      <c r="J62" s="13"/>
      <c r="K62" s="18" t="s">
        <v>120</v>
      </c>
      <c r="L62" s="154"/>
    </row>
    <row r="63" spans="1:12">
      <c r="A63" s="78" t="s">
        <v>55</v>
      </c>
      <c r="B63" s="19" t="s">
        <v>162</v>
      </c>
      <c r="C63" s="366"/>
      <c r="D63" s="13"/>
      <c r="E63" s="14"/>
      <c r="F63" s="15"/>
      <c r="G63" s="31"/>
      <c r="H63" s="47"/>
      <c r="I63" s="76"/>
      <c r="J63" s="13"/>
      <c r="K63" s="60" t="s">
        <v>120</v>
      </c>
      <c r="L63" s="154"/>
    </row>
    <row r="64" spans="1:12">
      <c r="A64" s="78"/>
      <c r="B64" s="19"/>
      <c r="C64" s="366"/>
      <c r="D64" s="13"/>
      <c r="E64" s="14"/>
      <c r="F64" s="15"/>
      <c r="G64" s="31"/>
      <c r="H64" s="47"/>
      <c r="I64" s="76"/>
      <c r="J64" s="13"/>
      <c r="K64" s="22"/>
      <c r="L64" s="22"/>
    </row>
    <row r="65" spans="1:12">
      <c r="A65" s="74" t="s">
        <v>56</v>
      </c>
      <c r="B65" s="77"/>
      <c r="C65" s="366"/>
      <c r="D65" s="13"/>
      <c r="E65" s="14"/>
      <c r="F65" s="15"/>
      <c r="G65" s="31"/>
      <c r="H65" s="47"/>
      <c r="I65" s="76"/>
      <c r="J65" s="13"/>
      <c r="K65" s="76"/>
      <c r="L65" s="76"/>
    </row>
    <row r="66" spans="1:12">
      <c r="A66" s="78" t="s">
        <v>23</v>
      </c>
      <c r="B66" s="19" t="s">
        <v>163</v>
      </c>
      <c r="C66" s="366"/>
      <c r="D66" s="55"/>
      <c r="E66" s="14">
        <v>2.1041698435617455</v>
      </c>
      <c r="F66" s="52">
        <v>0.84480619134120505</v>
      </c>
      <c r="G66" s="34" t="s">
        <v>120</v>
      </c>
      <c r="H66" s="52"/>
      <c r="I66" s="17">
        <v>10.735282809392359</v>
      </c>
      <c r="J66" s="52">
        <v>0.33281846792452829</v>
      </c>
      <c r="K66" s="17" t="s">
        <v>120</v>
      </c>
      <c r="L66" s="154"/>
    </row>
    <row r="67" spans="1:12">
      <c r="A67" s="78" t="s">
        <v>25</v>
      </c>
      <c r="B67" s="19" t="s">
        <v>163</v>
      </c>
      <c r="C67" s="366"/>
      <c r="D67" s="55"/>
      <c r="E67" s="14">
        <v>0</v>
      </c>
      <c r="F67" s="52">
        <v>0.84480619134120505</v>
      </c>
      <c r="G67" s="31" t="s">
        <v>120</v>
      </c>
      <c r="H67" s="52"/>
      <c r="I67" s="76">
        <v>0</v>
      </c>
      <c r="J67" s="52">
        <v>0.56085620377358492</v>
      </c>
      <c r="K67" s="76"/>
      <c r="L67" s="76"/>
    </row>
    <row r="68" spans="1:12">
      <c r="A68" s="78" t="s">
        <v>57</v>
      </c>
      <c r="B68" s="19" t="s">
        <v>162</v>
      </c>
      <c r="C68" s="366"/>
      <c r="D68" s="13"/>
      <c r="E68" s="76">
        <v>1.1802354894493619E-2</v>
      </c>
      <c r="F68" s="52">
        <v>0.46039088707235848</v>
      </c>
      <c r="G68" s="76" t="s">
        <v>120</v>
      </c>
      <c r="H68" s="52"/>
      <c r="I68" s="76" t="s">
        <v>120</v>
      </c>
      <c r="J68" s="52"/>
      <c r="K68" s="76" t="s">
        <v>120</v>
      </c>
      <c r="L68" s="154"/>
    </row>
    <row r="69" spans="1:12">
      <c r="A69" s="78" t="s">
        <v>58</v>
      </c>
      <c r="B69" s="19" t="s">
        <v>162</v>
      </c>
      <c r="C69" s="366"/>
      <c r="D69" s="13"/>
      <c r="E69" s="14">
        <v>2.7210264043936476</v>
      </c>
      <c r="F69" s="52">
        <v>0.72878591432031492</v>
      </c>
      <c r="G69" s="76">
        <v>7.2903441363180749E-2</v>
      </c>
      <c r="H69" s="52">
        <v>4.8378977468404957E-2</v>
      </c>
      <c r="I69" s="20">
        <v>1.2638614289460897E-2</v>
      </c>
      <c r="J69" s="52">
        <v>0.32843342641509432</v>
      </c>
      <c r="K69" s="76" t="s">
        <v>120</v>
      </c>
      <c r="L69" s="154"/>
    </row>
    <row r="70" spans="1:12">
      <c r="A70" s="78" t="s">
        <v>46</v>
      </c>
      <c r="B70" s="19" t="s">
        <v>169</v>
      </c>
      <c r="C70" s="366"/>
      <c r="D70" s="13"/>
      <c r="E70" s="18">
        <v>1.0801020841867913E-3</v>
      </c>
      <c r="F70" s="52">
        <v>0.72878591432031492</v>
      </c>
      <c r="G70" s="31"/>
      <c r="H70" s="47"/>
      <c r="I70" s="76"/>
      <c r="J70" s="13"/>
      <c r="K70" s="76"/>
      <c r="L70" s="76"/>
    </row>
    <row r="71" spans="1:12">
      <c r="A71" s="78" t="s">
        <v>59</v>
      </c>
      <c r="B71" s="19" t="s">
        <v>162</v>
      </c>
      <c r="C71" s="366"/>
      <c r="D71" s="13"/>
      <c r="E71" s="14"/>
      <c r="F71" s="15"/>
      <c r="G71" s="31" t="s">
        <v>120</v>
      </c>
      <c r="H71" s="52"/>
      <c r="I71" s="76">
        <v>2.3350028630259933E-2</v>
      </c>
      <c r="J71" s="52">
        <v>0.33281846792452829</v>
      </c>
      <c r="K71" s="76"/>
      <c r="L71" s="76"/>
    </row>
    <row r="72" spans="1:12">
      <c r="A72" s="78" t="s">
        <v>60</v>
      </c>
      <c r="B72" s="19" t="s">
        <v>169</v>
      </c>
      <c r="C72" s="366"/>
      <c r="D72" s="13"/>
      <c r="E72" s="14"/>
      <c r="F72" s="15"/>
      <c r="G72" s="31" t="s">
        <v>120</v>
      </c>
      <c r="H72" s="52"/>
      <c r="I72" s="76" t="s">
        <v>120</v>
      </c>
      <c r="J72" s="52"/>
      <c r="K72" s="76"/>
      <c r="L72" s="76"/>
    </row>
    <row r="73" spans="1:12">
      <c r="A73" s="78"/>
      <c r="B73" s="19"/>
      <c r="C73" s="366"/>
      <c r="D73" s="13"/>
      <c r="E73" s="14"/>
      <c r="F73" s="15"/>
      <c r="G73" s="31"/>
      <c r="H73" s="47"/>
      <c r="I73" s="31"/>
      <c r="J73" s="47"/>
      <c r="K73" s="76"/>
      <c r="L73" s="76"/>
    </row>
    <row r="74" spans="1:12">
      <c r="A74" s="74" t="s">
        <v>61</v>
      </c>
      <c r="B74" s="72"/>
      <c r="C74" s="366"/>
      <c r="D74" s="13"/>
      <c r="E74" s="14"/>
      <c r="F74" s="15"/>
      <c r="G74" s="31"/>
      <c r="H74" s="47"/>
      <c r="I74" s="31"/>
      <c r="J74" s="47"/>
      <c r="K74" s="76"/>
      <c r="L74" s="76"/>
    </row>
    <row r="75" spans="1:12">
      <c r="A75" s="78" t="s">
        <v>62</v>
      </c>
      <c r="B75" s="16" t="s">
        <v>162</v>
      </c>
      <c r="C75" s="366"/>
      <c r="D75" s="13"/>
      <c r="E75" s="14">
        <v>0.15398618756979784</v>
      </c>
      <c r="F75" s="52">
        <v>0.98355071147441719</v>
      </c>
      <c r="G75" s="31"/>
      <c r="H75" s="47"/>
      <c r="I75" s="31"/>
      <c r="J75" s="47"/>
      <c r="K75" s="76"/>
      <c r="L75" s="76"/>
    </row>
    <row r="76" spans="1:12">
      <c r="A76" s="78" t="s">
        <v>63</v>
      </c>
      <c r="B76" s="16" t="s">
        <v>162</v>
      </c>
      <c r="C76" s="366"/>
      <c r="D76" s="13"/>
      <c r="E76" s="14"/>
      <c r="F76" s="15"/>
      <c r="G76" s="31"/>
      <c r="H76" s="47"/>
      <c r="I76" s="31" t="s">
        <v>120</v>
      </c>
      <c r="J76" s="52"/>
      <c r="K76" s="76"/>
      <c r="L76" s="76"/>
    </row>
    <row r="77" spans="1:12">
      <c r="A77" s="78" t="s">
        <v>64</v>
      </c>
      <c r="B77" s="16" t="s">
        <v>162</v>
      </c>
      <c r="C77" s="366"/>
      <c r="D77" s="13"/>
      <c r="E77" s="14"/>
      <c r="F77" s="15"/>
      <c r="G77" s="31"/>
      <c r="H77" s="47"/>
      <c r="I77" s="31" t="s">
        <v>228</v>
      </c>
      <c r="J77" s="52"/>
      <c r="K77" s="76"/>
      <c r="L77" s="76"/>
    </row>
    <row r="78" spans="1:12">
      <c r="A78" s="78" t="s">
        <v>65</v>
      </c>
      <c r="B78" s="16" t="s">
        <v>162</v>
      </c>
      <c r="C78" s="366"/>
      <c r="D78" s="13"/>
      <c r="E78" s="14"/>
      <c r="F78" s="15"/>
      <c r="G78" s="14">
        <v>0.12438919480277918</v>
      </c>
      <c r="H78" s="52">
        <v>0.41713088220761951</v>
      </c>
      <c r="I78" s="31" t="s">
        <v>120</v>
      </c>
      <c r="J78" s="52"/>
      <c r="K78" s="76">
        <v>1.3042008090937729</v>
      </c>
      <c r="L78" s="154">
        <v>0.33042718055500758</v>
      </c>
    </row>
    <row r="79" spans="1:12">
      <c r="A79" s="78" t="s">
        <v>29</v>
      </c>
      <c r="B79" s="16" t="s">
        <v>162</v>
      </c>
      <c r="C79" s="366"/>
      <c r="D79" s="13"/>
      <c r="E79" s="14"/>
      <c r="F79" s="15"/>
      <c r="G79" s="14">
        <v>2.1084666028574643</v>
      </c>
      <c r="H79" s="52">
        <v>0.41713088220761951</v>
      </c>
      <c r="I79" s="31">
        <v>7.4625372778645325</v>
      </c>
      <c r="J79" s="52">
        <v>0.22803773584905659</v>
      </c>
      <c r="K79" s="76"/>
      <c r="L79" s="76"/>
    </row>
    <row r="80" spans="1:12">
      <c r="A80" s="78" t="s">
        <v>66</v>
      </c>
      <c r="B80" s="16" t="s">
        <v>162</v>
      </c>
      <c r="C80" s="366"/>
      <c r="D80" s="13"/>
      <c r="E80" s="14"/>
      <c r="F80" s="15"/>
      <c r="G80" s="14"/>
      <c r="H80" s="15"/>
      <c r="I80" s="76"/>
      <c r="J80" s="13"/>
      <c r="K80" s="76">
        <v>17.524872075415121</v>
      </c>
      <c r="L80" s="154">
        <v>0.63213703969103396</v>
      </c>
    </row>
    <row r="81" spans="1:17">
      <c r="A81" s="78" t="s">
        <v>67</v>
      </c>
      <c r="B81" s="16" t="s">
        <v>162</v>
      </c>
      <c r="C81" s="366"/>
      <c r="D81" s="13"/>
      <c r="E81" s="14"/>
      <c r="F81" s="15"/>
      <c r="G81" s="14"/>
      <c r="H81" s="15"/>
      <c r="I81" s="76"/>
      <c r="J81" s="13"/>
      <c r="K81" s="76" t="s">
        <v>120</v>
      </c>
      <c r="L81" s="154"/>
    </row>
    <row r="82" spans="1:17">
      <c r="A82" s="78" t="s">
        <v>68</v>
      </c>
      <c r="B82" s="16" t="s">
        <v>162</v>
      </c>
      <c r="C82" s="366"/>
      <c r="D82" s="13"/>
      <c r="E82" s="14"/>
      <c r="F82" s="52"/>
      <c r="G82" s="14">
        <v>25.701637153357836</v>
      </c>
      <c r="H82" s="52">
        <v>0.26646261465716969</v>
      </c>
      <c r="I82" s="76"/>
      <c r="J82" s="13"/>
      <c r="K82" s="76"/>
      <c r="L82" s="76"/>
    </row>
    <row r="83" spans="1:17">
      <c r="A83" s="78"/>
      <c r="B83" s="16"/>
      <c r="C83" s="366"/>
      <c r="D83" s="13"/>
      <c r="E83" s="14"/>
      <c r="F83" s="15"/>
      <c r="G83" s="14"/>
      <c r="H83" s="15"/>
      <c r="I83" s="76"/>
      <c r="J83" s="13"/>
      <c r="K83" s="76"/>
      <c r="L83" s="76"/>
    </row>
    <row r="84" spans="1:17">
      <c r="A84" s="74" t="s">
        <v>69</v>
      </c>
      <c r="B84" s="72"/>
      <c r="C84" s="366"/>
      <c r="D84" s="13"/>
      <c r="E84" s="14"/>
      <c r="F84" s="15"/>
      <c r="G84" s="14"/>
      <c r="H84" s="15"/>
      <c r="I84" s="76"/>
      <c r="J84" s="13"/>
      <c r="K84" s="76"/>
      <c r="L84" s="76"/>
    </row>
    <row r="85" spans="1:17">
      <c r="A85" s="78" t="s">
        <v>70</v>
      </c>
      <c r="B85" s="16" t="s">
        <v>162</v>
      </c>
      <c r="C85" s="366"/>
      <c r="D85" s="52"/>
      <c r="E85" s="14"/>
      <c r="F85" s="15"/>
      <c r="G85" s="14"/>
      <c r="H85" s="15"/>
      <c r="I85" s="76"/>
      <c r="J85" s="13"/>
      <c r="K85" s="76"/>
      <c r="L85" s="76"/>
    </row>
    <row r="86" spans="1:17">
      <c r="A86" s="78" t="s">
        <v>71</v>
      </c>
      <c r="B86" s="16" t="s">
        <v>162</v>
      </c>
      <c r="C86" s="366"/>
      <c r="D86" s="13"/>
      <c r="E86" s="14">
        <v>736.64098754762233</v>
      </c>
      <c r="F86" s="52">
        <v>0.98355071147441719</v>
      </c>
      <c r="G86" s="14"/>
      <c r="H86" s="15"/>
      <c r="I86" s="76"/>
      <c r="J86" s="13"/>
      <c r="K86" s="76"/>
      <c r="L86" s="76"/>
    </row>
    <row r="87" spans="1:17">
      <c r="A87" s="78" t="s">
        <v>72</v>
      </c>
      <c r="B87" s="16" t="s">
        <v>162</v>
      </c>
      <c r="C87" s="366"/>
      <c r="D87" s="13"/>
      <c r="E87" s="14"/>
      <c r="F87" s="15"/>
      <c r="G87" s="14"/>
      <c r="H87" s="15"/>
      <c r="I87" s="31" t="s">
        <v>120</v>
      </c>
      <c r="J87" s="52"/>
      <c r="K87" s="76"/>
      <c r="L87" s="76"/>
    </row>
    <row r="88" spans="1:17">
      <c r="A88" s="78" t="s">
        <v>73</v>
      </c>
      <c r="B88" s="16" t="s">
        <v>162</v>
      </c>
      <c r="C88" s="366"/>
      <c r="D88" s="13"/>
      <c r="E88" s="14"/>
      <c r="F88" s="15"/>
      <c r="G88" s="14"/>
      <c r="H88" s="15"/>
      <c r="I88" s="31">
        <v>13.005048736334354</v>
      </c>
      <c r="J88" s="52">
        <v>0.56085620377358492</v>
      </c>
      <c r="K88" s="76"/>
      <c r="L88" s="76"/>
    </row>
    <row r="89" spans="1:17">
      <c r="A89" s="78" t="s">
        <v>74</v>
      </c>
      <c r="B89" s="16" t="s">
        <v>162</v>
      </c>
      <c r="C89" s="366"/>
      <c r="D89" s="13"/>
      <c r="E89" s="14"/>
      <c r="F89" s="15"/>
      <c r="G89" s="14">
        <v>13.555550973505177</v>
      </c>
      <c r="H89" s="52">
        <v>0.68359349686478921</v>
      </c>
      <c r="I89" s="31">
        <v>5.4112682998004393</v>
      </c>
      <c r="J89" s="52">
        <v>0.56085620377358492</v>
      </c>
      <c r="K89" s="76"/>
      <c r="L89" s="76"/>
    </row>
    <row r="90" spans="1:17">
      <c r="A90" s="78" t="s">
        <v>75</v>
      </c>
      <c r="B90" s="16" t="s">
        <v>162</v>
      </c>
      <c r="C90" s="366"/>
      <c r="D90" s="13"/>
      <c r="E90" s="14"/>
      <c r="F90" s="15"/>
      <c r="G90" s="14" t="s">
        <v>120</v>
      </c>
      <c r="H90" s="52"/>
      <c r="I90" s="31">
        <v>26.708588449445639</v>
      </c>
      <c r="J90" s="52">
        <v>0.22803773584905659</v>
      </c>
      <c r="K90" s="76"/>
      <c r="L90" s="76"/>
    </row>
    <row r="91" spans="1:17">
      <c r="A91" s="78" t="s">
        <v>76</v>
      </c>
      <c r="B91" s="16" t="s">
        <v>162</v>
      </c>
      <c r="C91" s="366"/>
      <c r="D91" s="13"/>
      <c r="E91" s="14"/>
      <c r="F91" s="15"/>
      <c r="G91" s="31">
        <v>0.16468974389776062</v>
      </c>
      <c r="H91" s="52">
        <v>0.41713088220761951</v>
      </c>
      <c r="I91" s="31" t="s">
        <v>120</v>
      </c>
      <c r="J91" s="52"/>
      <c r="K91" s="76" t="s">
        <v>120</v>
      </c>
      <c r="L91" s="154"/>
    </row>
    <row r="92" spans="1:17">
      <c r="A92" s="78" t="s">
        <v>66</v>
      </c>
      <c r="B92" s="16" t="s">
        <v>162</v>
      </c>
      <c r="C92" s="366"/>
      <c r="D92" s="13"/>
      <c r="E92" s="14"/>
      <c r="F92" s="15"/>
      <c r="G92" s="14"/>
      <c r="H92" s="15"/>
      <c r="I92" s="76"/>
      <c r="J92" s="13"/>
      <c r="K92" s="76">
        <v>0</v>
      </c>
      <c r="L92" s="154">
        <v>0.33042718055500758</v>
      </c>
    </row>
    <row r="93" spans="1:17">
      <c r="A93" s="78" t="s">
        <v>67</v>
      </c>
      <c r="B93" s="16" t="s">
        <v>162</v>
      </c>
      <c r="C93" s="366"/>
      <c r="D93" s="13"/>
      <c r="E93" s="14"/>
      <c r="F93" s="15"/>
      <c r="G93" s="14"/>
      <c r="H93" s="15"/>
      <c r="I93" s="76"/>
      <c r="J93" s="13"/>
      <c r="K93" s="76" t="s">
        <v>120</v>
      </c>
      <c r="L93" s="154"/>
    </row>
    <row r="94" spans="1:17">
      <c r="A94" s="78" t="s">
        <v>77</v>
      </c>
      <c r="B94" s="16" t="s">
        <v>162</v>
      </c>
      <c r="C94" s="366"/>
      <c r="D94" s="13"/>
      <c r="E94" s="14">
        <v>0.71277777043741153</v>
      </c>
      <c r="F94" s="52">
        <v>0.39354820617620345</v>
      </c>
      <c r="G94" s="31">
        <v>0</v>
      </c>
      <c r="H94" s="52">
        <v>0.21808363718876472</v>
      </c>
      <c r="I94" s="76"/>
      <c r="J94" s="13"/>
      <c r="K94" s="76" t="s">
        <v>120</v>
      </c>
      <c r="L94" s="154"/>
    </row>
    <row r="95" spans="1:17">
      <c r="A95" s="78" t="s">
        <v>78</v>
      </c>
      <c r="B95" s="16" t="s">
        <v>162</v>
      </c>
      <c r="C95" s="367"/>
      <c r="D95" s="24"/>
      <c r="E95" s="59">
        <v>0.5132816734916793</v>
      </c>
      <c r="F95" s="63">
        <v>0.34177065546472907</v>
      </c>
      <c r="G95" s="173">
        <v>0</v>
      </c>
      <c r="H95" s="64">
        <v>0.21808363718876472</v>
      </c>
      <c r="I95" s="23"/>
      <c r="J95" s="24"/>
      <c r="K95" s="23" t="s">
        <v>120</v>
      </c>
      <c r="L95" s="167"/>
    </row>
    <row r="96" spans="1:17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229</v>
      </c>
      <c r="B97" s="261"/>
      <c r="C97" s="127" t="s">
        <v>234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303"/>
      <c r="D98" s="303"/>
      <c r="E98" s="299">
        <v>96</v>
      </c>
      <c r="F98" s="304"/>
      <c r="G98" s="299">
        <f>112/G9</f>
        <v>235.63458675945841</v>
      </c>
      <c r="H98" s="299"/>
      <c r="I98" s="299">
        <v>1724.2573057161208</v>
      </c>
      <c r="J98" s="305"/>
      <c r="K98" s="306"/>
      <c r="L98" s="306"/>
      <c r="M98" s="33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307"/>
      <c r="D99" s="307"/>
      <c r="E99" s="61">
        <v>642.73570000000007</v>
      </c>
      <c r="F99" s="61"/>
      <c r="G99" s="61">
        <v>216.34977000000003</v>
      </c>
      <c r="H99" s="61"/>
      <c r="I99" s="61"/>
      <c r="J99" s="61"/>
      <c r="K99" s="61">
        <v>50.388000000000012</v>
      </c>
      <c r="L99" s="61"/>
      <c r="M99" s="33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164"/>
      <c r="D100" s="164"/>
      <c r="E100" s="308">
        <v>4.0454000000000004E-2</v>
      </c>
      <c r="F100" s="308"/>
      <c r="G100" s="308">
        <v>8.7590999999999988E-3</v>
      </c>
      <c r="H100" s="308"/>
      <c r="I100" s="308"/>
      <c r="J100" s="308"/>
      <c r="K100" s="308">
        <v>2.0400000000000001E-3</v>
      </c>
      <c r="L100" s="308"/>
      <c r="M100" s="33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300"/>
      <c r="D101" s="300"/>
      <c r="E101" s="309">
        <v>6.7503000000000007E-3</v>
      </c>
      <c r="F101" s="309"/>
      <c r="G101" s="309">
        <v>1.7518200000000001E-3</v>
      </c>
      <c r="H101" s="309"/>
      <c r="I101" s="309"/>
      <c r="J101" s="309"/>
      <c r="K101" s="309">
        <v>4.0800000000000005E-4</v>
      </c>
      <c r="L101" s="309"/>
      <c r="M101" s="44"/>
      <c r="N101" s="44"/>
      <c r="O101" s="44"/>
      <c r="P101" s="44"/>
      <c r="Q101" s="44"/>
    </row>
  </sheetData>
  <sheetProtection password="DE70" sheet="1" objects="1" scenarios="1"/>
  <mergeCells count="3">
    <mergeCell ref="C11:C95"/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8:AD48"/>
  <sheetViews>
    <sheetView showGridLines="0" zoomScale="55" zoomScaleNormal="55" zoomScalePageLayoutView="70" workbookViewId="0">
      <selection activeCell="F36" sqref="F36:G36"/>
    </sheetView>
  </sheetViews>
  <sheetFormatPr defaultRowHeight="12.5"/>
  <cols>
    <col min="1" max="1" width="11.1796875" style="181" customWidth="1"/>
    <col min="2" max="2" width="11" style="181" customWidth="1"/>
    <col min="3" max="9" width="9.1796875" style="181"/>
    <col min="10" max="10" width="10.26953125" style="181" customWidth="1"/>
    <col min="11" max="11" width="14.54296875" style="181" customWidth="1"/>
    <col min="12" max="12" width="9.1796875" style="181"/>
    <col min="13" max="13" width="13" style="181" customWidth="1"/>
    <col min="14" max="19" width="9.1796875" style="181"/>
    <col min="20" max="20" width="14.453125" style="181" customWidth="1"/>
    <col min="21" max="21" width="10.7265625" style="181" customWidth="1"/>
    <col min="22" max="256" width="9.1796875" style="181"/>
    <col min="257" max="257" width="11.1796875" style="181" customWidth="1"/>
    <col min="258" max="258" width="11" style="181" customWidth="1"/>
    <col min="259" max="265" width="9.1796875" style="181"/>
    <col min="266" max="266" width="10.26953125" style="181" customWidth="1"/>
    <col min="267" max="267" width="14.54296875" style="181" customWidth="1"/>
    <col min="268" max="268" width="9.1796875" style="181"/>
    <col min="269" max="269" width="13" style="181" customWidth="1"/>
    <col min="270" max="275" width="9.1796875" style="181"/>
    <col min="276" max="276" width="14.453125" style="181" customWidth="1"/>
    <col min="277" max="277" width="10.7265625" style="181" customWidth="1"/>
    <col min="278" max="512" width="9.1796875" style="181"/>
    <col min="513" max="513" width="11.1796875" style="181" customWidth="1"/>
    <col min="514" max="514" width="11" style="181" customWidth="1"/>
    <col min="515" max="521" width="9.1796875" style="181"/>
    <col min="522" max="522" width="10.26953125" style="181" customWidth="1"/>
    <col min="523" max="523" width="14.54296875" style="181" customWidth="1"/>
    <col min="524" max="524" width="9.1796875" style="181"/>
    <col min="525" max="525" width="13" style="181" customWidth="1"/>
    <col min="526" max="531" width="9.1796875" style="181"/>
    <col min="532" max="532" width="14.453125" style="181" customWidth="1"/>
    <col min="533" max="533" width="10.7265625" style="181" customWidth="1"/>
    <col min="534" max="768" width="9.1796875" style="181"/>
    <col min="769" max="769" width="11.1796875" style="181" customWidth="1"/>
    <col min="770" max="770" width="11" style="181" customWidth="1"/>
    <col min="771" max="777" width="9.1796875" style="181"/>
    <col min="778" max="778" width="10.26953125" style="181" customWidth="1"/>
    <col min="779" max="779" width="14.54296875" style="181" customWidth="1"/>
    <col min="780" max="780" width="9.1796875" style="181"/>
    <col min="781" max="781" width="13" style="181" customWidth="1"/>
    <col min="782" max="787" width="9.1796875" style="181"/>
    <col min="788" max="788" width="14.453125" style="181" customWidth="1"/>
    <col min="789" max="789" width="10.7265625" style="181" customWidth="1"/>
    <col min="790" max="1024" width="9.1796875" style="181"/>
    <col min="1025" max="1025" width="11.1796875" style="181" customWidth="1"/>
    <col min="1026" max="1026" width="11" style="181" customWidth="1"/>
    <col min="1027" max="1033" width="9.1796875" style="181"/>
    <col min="1034" max="1034" width="10.26953125" style="181" customWidth="1"/>
    <col min="1035" max="1035" width="14.54296875" style="181" customWidth="1"/>
    <col min="1036" max="1036" width="9.1796875" style="181"/>
    <col min="1037" max="1037" width="13" style="181" customWidth="1"/>
    <col min="1038" max="1043" width="9.1796875" style="181"/>
    <col min="1044" max="1044" width="14.453125" style="181" customWidth="1"/>
    <col min="1045" max="1045" width="10.7265625" style="181" customWidth="1"/>
    <col min="1046" max="1280" width="9.1796875" style="181"/>
    <col min="1281" max="1281" width="11.1796875" style="181" customWidth="1"/>
    <col min="1282" max="1282" width="11" style="181" customWidth="1"/>
    <col min="1283" max="1289" width="9.1796875" style="181"/>
    <col min="1290" max="1290" width="10.26953125" style="181" customWidth="1"/>
    <col min="1291" max="1291" width="14.54296875" style="181" customWidth="1"/>
    <col min="1292" max="1292" width="9.1796875" style="181"/>
    <col min="1293" max="1293" width="13" style="181" customWidth="1"/>
    <col min="1294" max="1299" width="9.1796875" style="181"/>
    <col min="1300" max="1300" width="14.453125" style="181" customWidth="1"/>
    <col min="1301" max="1301" width="10.7265625" style="181" customWidth="1"/>
    <col min="1302" max="1536" width="9.1796875" style="181"/>
    <col min="1537" max="1537" width="11.1796875" style="181" customWidth="1"/>
    <col min="1538" max="1538" width="11" style="181" customWidth="1"/>
    <col min="1539" max="1545" width="9.1796875" style="181"/>
    <col min="1546" max="1546" width="10.26953125" style="181" customWidth="1"/>
    <col min="1547" max="1547" width="14.54296875" style="181" customWidth="1"/>
    <col min="1548" max="1548" width="9.1796875" style="181"/>
    <col min="1549" max="1549" width="13" style="181" customWidth="1"/>
    <col min="1550" max="1555" width="9.1796875" style="181"/>
    <col min="1556" max="1556" width="14.453125" style="181" customWidth="1"/>
    <col min="1557" max="1557" width="10.7265625" style="181" customWidth="1"/>
    <col min="1558" max="1792" width="9.1796875" style="181"/>
    <col min="1793" max="1793" width="11.1796875" style="181" customWidth="1"/>
    <col min="1794" max="1794" width="11" style="181" customWidth="1"/>
    <col min="1795" max="1801" width="9.1796875" style="181"/>
    <col min="1802" max="1802" width="10.26953125" style="181" customWidth="1"/>
    <col min="1803" max="1803" width="14.54296875" style="181" customWidth="1"/>
    <col min="1804" max="1804" width="9.1796875" style="181"/>
    <col min="1805" max="1805" width="13" style="181" customWidth="1"/>
    <col min="1806" max="1811" width="9.1796875" style="181"/>
    <col min="1812" max="1812" width="14.453125" style="181" customWidth="1"/>
    <col min="1813" max="1813" width="10.7265625" style="181" customWidth="1"/>
    <col min="1814" max="2048" width="9.1796875" style="181"/>
    <col min="2049" max="2049" width="11.1796875" style="181" customWidth="1"/>
    <col min="2050" max="2050" width="11" style="181" customWidth="1"/>
    <col min="2051" max="2057" width="9.1796875" style="181"/>
    <col min="2058" max="2058" width="10.26953125" style="181" customWidth="1"/>
    <col min="2059" max="2059" width="14.54296875" style="181" customWidth="1"/>
    <col min="2060" max="2060" width="9.1796875" style="181"/>
    <col min="2061" max="2061" width="13" style="181" customWidth="1"/>
    <col min="2062" max="2067" width="9.1796875" style="181"/>
    <col min="2068" max="2068" width="14.453125" style="181" customWidth="1"/>
    <col min="2069" max="2069" width="10.7265625" style="181" customWidth="1"/>
    <col min="2070" max="2304" width="9.1796875" style="181"/>
    <col min="2305" max="2305" width="11.1796875" style="181" customWidth="1"/>
    <col min="2306" max="2306" width="11" style="181" customWidth="1"/>
    <col min="2307" max="2313" width="9.1796875" style="181"/>
    <col min="2314" max="2314" width="10.26953125" style="181" customWidth="1"/>
    <col min="2315" max="2315" width="14.54296875" style="181" customWidth="1"/>
    <col min="2316" max="2316" width="9.1796875" style="181"/>
    <col min="2317" max="2317" width="13" style="181" customWidth="1"/>
    <col min="2318" max="2323" width="9.1796875" style="181"/>
    <col min="2324" max="2324" width="14.453125" style="181" customWidth="1"/>
    <col min="2325" max="2325" width="10.7265625" style="181" customWidth="1"/>
    <col min="2326" max="2560" width="9.1796875" style="181"/>
    <col min="2561" max="2561" width="11.1796875" style="181" customWidth="1"/>
    <col min="2562" max="2562" width="11" style="181" customWidth="1"/>
    <col min="2563" max="2569" width="9.1796875" style="181"/>
    <col min="2570" max="2570" width="10.26953125" style="181" customWidth="1"/>
    <col min="2571" max="2571" width="14.54296875" style="181" customWidth="1"/>
    <col min="2572" max="2572" width="9.1796875" style="181"/>
    <col min="2573" max="2573" width="13" style="181" customWidth="1"/>
    <col min="2574" max="2579" width="9.1796875" style="181"/>
    <col min="2580" max="2580" width="14.453125" style="181" customWidth="1"/>
    <col min="2581" max="2581" width="10.7265625" style="181" customWidth="1"/>
    <col min="2582" max="2816" width="9.1796875" style="181"/>
    <col min="2817" max="2817" width="11.1796875" style="181" customWidth="1"/>
    <col min="2818" max="2818" width="11" style="181" customWidth="1"/>
    <col min="2819" max="2825" width="9.1796875" style="181"/>
    <col min="2826" max="2826" width="10.26953125" style="181" customWidth="1"/>
    <col min="2827" max="2827" width="14.54296875" style="181" customWidth="1"/>
    <col min="2828" max="2828" width="9.1796875" style="181"/>
    <col min="2829" max="2829" width="13" style="181" customWidth="1"/>
    <col min="2830" max="2835" width="9.1796875" style="181"/>
    <col min="2836" max="2836" width="14.453125" style="181" customWidth="1"/>
    <col min="2837" max="2837" width="10.7265625" style="181" customWidth="1"/>
    <col min="2838" max="3072" width="9.1796875" style="181"/>
    <col min="3073" max="3073" width="11.1796875" style="181" customWidth="1"/>
    <col min="3074" max="3074" width="11" style="181" customWidth="1"/>
    <col min="3075" max="3081" width="9.1796875" style="181"/>
    <col min="3082" max="3082" width="10.26953125" style="181" customWidth="1"/>
    <col min="3083" max="3083" width="14.54296875" style="181" customWidth="1"/>
    <col min="3084" max="3084" width="9.1796875" style="181"/>
    <col min="3085" max="3085" width="13" style="181" customWidth="1"/>
    <col min="3086" max="3091" width="9.1796875" style="181"/>
    <col min="3092" max="3092" width="14.453125" style="181" customWidth="1"/>
    <col min="3093" max="3093" width="10.7265625" style="181" customWidth="1"/>
    <col min="3094" max="3328" width="9.1796875" style="181"/>
    <col min="3329" max="3329" width="11.1796875" style="181" customWidth="1"/>
    <col min="3330" max="3330" width="11" style="181" customWidth="1"/>
    <col min="3331" max="3337" width="9.1796875" style="181"/>
    <col min="3338" max="3338" width="10.26953125" style="181" customWidth="1"/>
    <col min="3339" max="3339" width="14.54296875" style="181" customWidth="1"/>
    <col min="3340" max="3340" width="9.1796875" style="181"/>
    <col min="3341" max="3341" width="13" style="181" customWidth="1"/>
    <col min="3342" max="3347" width="9.1796875" style="181"/>
    <col min="3348" max="3348" width="14.453125" style="181" customWidth="1"/>
    <col min="3349" max="3349" width="10.7265625" style="181" customWidth="1"/>
    <col min="3350" max="3584" width="9.1796875" style="181"/>
    <col min="3585" max="3585" width="11.1796875" style="181" customWidth="1"/>
    <col min="3586" max="3586" width="11" style="181" customWidth="1"/>
    <col min="3587" max="3593" width="9.1796875" style="181"/>
    <col min="3594" max="3594" width="10.26953125" style="181" customWidth="1"/>
    <col min="3595" max="3595" width="14.54296875" style="181" customWidth="1"/>
    <col min="3596" max="3596" width="9.1796875" style="181"/>
    <col min="3597" max="3597" width="13" style="181" customWidth="1"/>
    <col min="3598" max="3603" width="9.1796875" style="181"/>
    <col min="3604" max="3604" width="14.453125" style="181" customWidth="1"/>
    <col min="3605" max="3605" width="10.7265625" style="181" customWidth="1"/>
    <col min="3606" max="3840" width="9.1796875" style="181"/>
    <col min="3841" max="3841" width="11.1796875" style="181" customWidth="1"/>
    <col min="3842" max="3842" width="11" style="181" customWidth="1"/>
    <col min="3843" max="3849" width="9.1796875" style="181"/>
    <col min="3850" max="3850" width="10.26953125" style="181" customWidth="1"/>
    <col min="3851" max="3851" width="14.54296875" style="181" customWidth="1"/>
    <col min="3852" max="3852" width="9.1796875" style="181"/>
    <col min="3853" max="3853" width="13" style="181" customWidth="1"/>
    <col min="3854" max="3859" width="9.1796875" style="181"/>
    <col min="3860" max="3860" width="14.453125" style="181" customWidth="1"/>
    <col min="3861" max="3861" width="10.7265625" style="181" customWidth="1"/>
    <col min="3862" max="4096" width="9.1796875" style="181"/>
    <col min="4097" max="4097" width="11.1796875" style="181" customWidth="1"/>
    <col min="4098" max="4098" width="11" style="181" customWidth="1"/>
    <col min="4099" max="4105" width="9.1796875" style="181"/>
    <col min="4106" max="4106" width="10.26953125" style="181" customWidth="1"/>
    <col min="4107" max="4107" width="14.54296875" style="181" customWidth="1"/>
    <col min="4108" max="4108" width="9.1796875" style="181"/>
    <col min="4109" max="4109" width="13" style="181" customWidth="1"/>
    <col min="4110" max="4115" width="9.1796875" style="181"/>
    <col min="4116" max="4116" width="14.453125" style="181" customWidth="1"/>
    <col min="4117" max="4117" width="10.7265625" style="181" customWidth="1"/>
    <col min="4118" max="4352" width="9.1796875" style="181"/>
    <col min="4353" max="4353" width="11.1796875" style="181" customWidth="1"/>
    <col min="4354" max="4354" width="11" style="181" customWidth="1"/>
    <col min="4355" max="4361" width="9.1796875" style="181"/>
    <col min="4362" max="4362" width="10.26953125" style="181" customWidth="1"/>
    <col min="4363" max="4363" width="14.54296875" style="181" customWidth="1"/>
    <col min="4364" max="4364" width="9.1796875" style="181"/>
    <col min="4365" max="4365" width="13" style="181" customWidth="1"/>
    <col min="4366" max="4371" width="9.1796875" style="181"/>
    <col min="4372" max="4372" width="14.453125" style="181" customWidth="1"/>
    <col min="4373" max="4373" width="10.7265625" style="181" customWidth="1"/>
    <col min="4374" max="4608" width="9.1796875" style="181"/>
    <col min="4609" max="4609" width="11.1796875" style="181" customWidth="1"/>
    <col min="4610" max="4610" width="11" style="181" customWidth="1"/>
    <col min="4611" max="4617" width="9.1796875" style="181"/>
    <col min="4618" max="4618" width="10.26953125" style="181" customWidth="1"/>
    <col min="4619" max="4619" width="14.54296875" style="181" customWidth="1"/>
    <col min="4620" max="4620" width="9.1796875" style="181"/>
    <col min="4621" max="4621" width="13" style="181" customWidth="1"/>
    <col min="4622" max="4627" width="9.1796875" style="181"/>
    <col min="4628" max="4628" width="14.453125" style="181" customWidth="1"/>
    <col min="4629" max="4629" width="10.7265625" style="181" customWidth="1"/>
    <col min="4630" max="4864" width="9.1796875" style="181"/>
    <col min="4865" max="4865" width="11.1796875" style="181" customWidth="1"/>
    <col min="4866" max="4866" width="11" style="181" customWidth="1"/>
    <col min="4867" max="4873" width="9.1796875" style="181"/>
    <col min="4874" max="4874" width="10.26953125" style="181" customWidth="1"/>
    <col min="4875" max="4875" width="14.54296875" style="181" customWidth="1"/>
    <col min="4876" max="4876" width="9.1796875" style="181"/>
    <col min="4877" max="4877" width="13" style="181" customWidth="1"/>
    <col min="4878" max="4883" width="9.1796875" style="181"/>
    <col min="4884" max="4884" width="14.453125" style="181" customWidth="1"/>
    <col min="4885" max="4885" width="10.7265625" style="181" customWidth="1"/>
    <col min="4886" max="5120" width="9.1796875" style="181"/>
    <col min="5121" max="5121" width="11.1796875" style="181" customWidth="1"/>
    <col min="5122" max="5122" width="11" style="181" customWidth="1"/>
    <col min="5123" max="5129" width="9.1796875" style="181"/>
    <col min="5130" max="5130" width="10.26953125" style="181" customWidth="1"/>
    <col min="5131" max="5131" width="14.54296875" style="181" customWidth="1"/>
    <col min="5132" max="5132" width="9.1796875" style="181"/>
    <col min="5133" max="5133" width="13" style="181" customWidth="1"/>
    <col min="5134" max="5139" width="9.1796875" style="181"/>
    <col min="5140" max="5140" width="14.453125" style="181" customWidth="1"/>
    <col min="5141" max="5141" width="10.7265625" style="181" customWidth="1"/>
    <col min="5142" max="5376" width="9.1796875" style="181"/>
    <col min="5377" max="5377" width="11.1796875" style="181" customWidth="1"/>
    <col min="5378" max="5378" width="11" style="181" customWidth="1"/>
    <col min="5379" max="5385" width="9.1796875" style="181"/>
    <col min="5386" max="5386" width="10.26953125" style="181" customWidth="1"/>
    <col min="5387" max="5387" width="14.54296875" style="181" customWidth="1"/>
    <col min="5388" max="5388" width="9.1796875" style="181"/>
    <col min="5389" max="5389" width="13" style="181" customWidth="1"/>
    <col min="5390" max="5395" width="9.1796875" style="181"/>
    <col min="5396" max="5396" width="14.453125" style="181" customWidth="1"/>
    <col min="5397" max="5397" width="10.7265625" style="181" customWidth="1"/>
    <col min="5398" max="5632" width="9.1796875" style="181"/>
    <col min="5633" max="5633" width="11.1796875" style="181" customWidth="1"/>
    <col min="5634" max="5634" width="11" style="181" customWidth="1"/>
    <col min="5635" max="5641" width="9.1796875" style="181"/>
    <col min="5642" max="5642" width="10.26953125" style="181" customWidth="1"/>
    <col min="5643" max="5643" width="14.54296875" style="181" customWidth="1"/>
    <col min="5644" max="5644" width="9.1796875" style="181"/>
    <col min="5645" max="5645" width="13" style="181" customWidth="1"/>
    <col min="5646" max="5651" width="9.1796875" style="181"/>
    <col min="5652" max="5652" width="14.453125" style="181" customWidth="1"/>
    <col min="5653" max="5653" width="10.7265625" style="181" customWidth="1"/>
    <col min="5654" max="5888" width="9.1796875" style="181"/>
    <col min="5889" max="5889" width="11.1796875" style="181" customWidth="1"/>
    <col min="5890" max="5890" width="11" style="181" customWidth="1"/>
    <col min="5891" max="5897" width="9.1796875" style="181"/>
    <col min="5898" max="5898" width="10.26953125" style="181" customWidth="1"/>
    <col min="5899" max="5899" width="14.54296875" style="181" customWidth="1"/>
    <col min="5900" max="5900" width="9.1796875" style="181"/>
    <col min="5901" max="5901" width="13" style="181" customWidth="1"/>
    <col min="5902" max="5907" width="9.1796875" style="181"/>
    <col min="5908" max="5908" width="14.453125" style="181" customWidth="1"/>
    <col min="5909" max="5909" width="10.7265625" style="181" customWidth="1"/>
    <col min="5910" max="6144" width="9.1796875" style="181"/>
    <col min="6145" max="6145" width="11.1796875" style="181" customWidth="1"/>
    <col min="6146" max="6146" width="11" style="181" customWidth="1"/>
    <col min="6147" max="6153" width="9.1796875" style="181"/>
    <col min="6154" max="6154" width="10.26953125" style="181" customWidth="1"/>
    <col min="6155" max="6155" width="14.54296875" style="181" customWidth="1"/>
    <col min="6156" max="6156" width="9.1796875" style="181"/>
    <col min="6157" max="6157" width="13" style="181" customWidth="1"/>
    <col min="6158" max="6163" width="9.1796875" style="181"/>
    <col min="6164" max="6164" width="14.453125" style="181" customWidth="1"/>
    <col min="6165" max="6165" width="10.7265625" style="181" customWidth="1"/>
    <col min="6166" max="6400" width="9.1796875" style="181"/>
    <col min="6401" max="6401" width="11.1796875" style="181" customWidth="1"/>
    <col min="6402" max="6402" width="11" style="181" customWidth="1"/>
    <col min="6403" max="6409" width="9.1796875" style="181"/>
    <col min="6410" max="6410" width="10.26953125" style="181" customWidth="1"/>
    <col min="6411" max="6411" width="14.54296875" style="181" customWidth="1"/>
    <col min="6412" max="6412" width="9.1796875" style="181"/>
    <col min="6413" max="6413" width="13" style="181" customWidth="1"/>
    <col min="6414" max="6419" width="9.1796875" style="181"/>
    <col min="6420" max="6420" width="14.453125" style="181" customWidth="1"/>
    <col min="6421" max="6421" width="10.7265625" style="181" customWidth="1"/>
    <col min="6422" max="6656" width="9.1796875" style="181"/>
    <col min="6657" max="6657" width="11.1796875" style="181" customWidth="1"/>
    <col min="6658" max="6658" width="11" style="181" customWidth="1"/>
    <col min="6659" max="6665" width="9.1796875" style="181"/>
    <col min="6666" max="6666" width="10.26953125" style="181" customWidth="1"/>
    <col min="6667" max="6667" width="14.54296875" style="181" customWidth="1"/>
    <col min="6668" max="6668" width="9.1796875" style="181"/>
    <col min="6669" max="6669" width="13" style="181" customWidth="1"/>
    <col min="6670" max="6675" width="9.1796875" style="181"/>
    <col min="6676" max="6676" width="14.453125" style="181" customWidth="1"/>
    <col min="6677" max="6677" width="10.7265625" style="181" customWidth="1"/>
    <col min="6678" max="6912" width="9.1796875" style="181"/>
    <col min="6913" max="6913" width="11.1796875" style="181" customWidth="1"/>
    <col min="6914" max="6914" width="11" style="181" customWidth="1"/>
    <col min="6915" max="6921" width="9.1796875" style="181"/>
    <col min="6922" max="6922" width="10.26953125" style="181" customWidth="1"/>
    <col min="6923" max="6923" width="14.54296875" style="181" customWidth="1"/>
    <col min="6924" max="6924" width="9.1796875" style="181"/>
    <col min="6925" max="6925" width="13" style="181" customWidth="1"/>
    <col min="6926" max="6931" width="9.1796875" style="181"/>
    <col min="6932" max="6932" width="14.453125" style="181" customWidth="1"/>
    <col min="6933" max="6933" width="10.7265625" style="181" customWidth="1"/>
    <col min="6934" max="7168" width="9.1796875" style="181"/>
    <col min="7169" max="7169" width="11.1796875" style="181" customWidth="1"/>
    <col min="7170" max="7170" width="11" style="181" customWidth="1"/>
    <col min="7171" max="7177" width="9.1796875" style="181"/>
    <col min="7178" max="7178" width="10.26953125" style="181" customWidth="1"/>
    <col min="7179" max="7179" width="14.54296875" style="181" customWidth="1"/>
    <col min="7180" max="7180" width="9.1796875" style="181"/>
    <col min="7181" max="7181" width="13" style="181" customWidth="1"/>
    <col min="7182" max="7187" width="9.1796875" style="181"/>
    <col min="7188" max="7188" width="14.453125" style="181" customWidth="1"/>
    <col min="7189" max="7189" width="10.7265625" style="181" customWidth="1"/>
    <col min="7190" max="7424" width="9.1796875" style="181"/>
    <col min="7425" max="7425" width="11.1796875" style="181" customWidth="1"/>
    <col min="7426" max="7426" width="11" style="181" customWidth="1"/>
    <col min="7427" max="7433" width="9.1796875" style="181"/>
    <col min="7434" max="7434" width="10.26953125" style="181" customWidth="1"/>
    <col min="7435" max="7435" width="14.54296875" style="181" customWidth="1"/>
    <col min="7436" max="7436" width="9.1796875" style="181"/>
    <col min="7437" max="7437" width="13" style="181" customWidth="1"/>
    <col min="7438" max="7443" width="9.1796875" style="181"/>
    <col min="7444" max="7444" width="14.453125" style="181" customWidth="1"/>
    <col min="7445" max="7445" width="10.7265625" style="181" customWidth="1"/>
    <col min="7446" max="7680" width="9.1796875" style="181"/>
    <col min="7681" max="7681" width="11.1796875" style="181" customWidth="1"/>
    <col min="7682" max="7682" width="11" style="181" customWidth="1"/>
    <col min="7683" max="7689" width="9.1796875" style="181"/>
    <col min="7690" max="7690" width="10.26953125" style="181" customWidth="1"/>
    <col min="7691" max="7691" width="14.54296875" style="181" customWidth="1"/>
    <col min="7692" max="7692" width="9.1796875" style="181"/>
    <col min="7693" max="7693" width="13" style="181" customWidth="1"/>
    <col min="7694" max="7699" width="9.1796875" style="181"/>
    <col min="7700" max="7700" width="14.453125" style="181" customWidth="1"/>
    <col min="7701" max="7701" width="10.7265625" style="181" customWidth="1"/>
    <col min="7702" max="7936" width="9.1796875" style="181"/>
    <col min="7937" max="7937" width="11.1796875" style="181" customWidth="1"/>
    <col min="7938" max="7938" width="11" style="181" customWidth="1"/>
    <col min="7939" max="7945" width="9.1796875" style="181"/>
    <col min="7946" max="7946" width="10.26953125" style="181" customWidth="1"/>
    <col min="7947" max="7947" width="14.54296875" style="181" customWidth="1"/>
    <col min="7948" max="7948" width="9.1796875" style="181"/>
    <col min="7949" max="7949" width="13" style="181" customWidth="1"/>
    <col min="7950" max="7955" width="9.1796875" style="181"/>
    <col min="7956" max="7956" width="14.453125" style="181" customWidth="1"/>
    <col min="7957" max="7957" width="10.7265625" style="181" customWidth="1"/>
    <col min="7958" max="8192" width="9.1796875" style="181"/>
    <col min="8193" max="8193" width="11.1796875" style="181" customWidth="1"/>
    <col min="8194" max="8194" width="11" style="181" customWidth="1"/>
    <col min="8195" max="8201" width="9.1796875" style="181"/>
    <col min="8202" max="8202" width="10.26953125" style="181" customWidth="1"/>
    <col min="8203" max="8203" width="14.54296875" style="181" customWidth="1"/>
    <col min="8204" max="8204" width="9.1796875" style="181"/>
    <col min="8205" max="8205" width="13" style="181" customWidth="1"/>
    <col min="8206" max="8211" width="9.1796875" style="181"/>
    <col min="8212" max="8212" width="14.453125" style="181" customWidth="1"/>
    <col min="8213" max="8213" width="10.7265625" style="181" customWidth="1"/>
    <col min="8214" max="8448" width="9.1796875" style="181"/>
    <col min="8449" max="8449" width="11.1796875" style="181" customWidth="1"/>
    <col min="8450" max="8450" width="11" style="181" customWidth="1"/>
    <col min="8451" max="8457" width="9.1796875" style="181"/>
    <col min="8458" max="8458" width="10.26953125" style="181" customWidth="1"/>
    <col min="8459" max="8459" width="14.54296875" style="181" customWidth="1"/>
    <col min="8460" max="8460" width="9.1796875" style="181"/>
    <col min="8461" max="8461" width="13" style="181" customWidth="1"/>
    <col min="8462" max="8467" width="9.1796875" style="181"/>
    <col min="8468" max="8468" width="14.453125" style="181" customWidth="1"/>
    <col min="8469" max="8469" width="10.7265625" style="181" customWidth="1"/>
    <col min="8470" max="8704" width="9.1796875" style="181"/>
    <col min="8705" max="8705" width="11.1796875" style="181" customWidth="1"/>
    <col min="8706" max="8706" width="11" style="181" customWidth="1"/>
    <col min="8707" max="8713" width="9.1796875" style="181"/>
    <col min="8714" max="8714" width="10.26953125" style="181" customWidth="1"/>
    <col min="8715" max="8715" width="14.54296875" style="181" customWidth="1"/>
    <col min="8716" max="8716" width="9.1796875" style="181"/>
    <col min="8717" max="8717" width="13" style="181" customWidth="1"/>
    <col min="8718" max="8723" width="9.1796875" style="181"/>
    <col min="8724" max="8724" width="14.453125" style="181" customWidth="1"/>
    <col min="8725" max="8725" width="10.7265625" style="181" customWidth="1"/>
    <col min="8726" max="8960" width="9.1796875" style="181"/>
    <col min="8961" max="8961" width="11.1796875" style="181" customWidth="1"/>
    <col min="8962" max="8962" width="11" style="181" customWidth="1"/>
    <col min="8963" max="8969" width="9.1796875" style="181"/>
    <col min="8970" max="8970" width="10.26953125" style="181" customWidth="1"/>
    <col min="8971" max="8971" width="14.54296875" style="181" customWidth="1"/>
    <col min="8972" max="8972" width="9.1796875" style="181"/>
    <col min="8973" max="8973" width="13" style="181" customWidth="1"/>
    <col min="8974" max="8979" width="9.1796875" style="181"/>
    <col min="8980" max="8980" width="14.453125" style="181" customWidth="1"/>
    <col min="8981" max="8981" width="10.7265625" style="181" customWidth="1"/>
    <col min="8982" max="9216" width="9.1796875" style="181"/>
    <col min="9217" max="9217" width="11.1796875" style="181" customWidth="1"/>
    <col min="9218" max="9218" width="11" style="181" customWidth="1"/>
    <col min="9219" max="9225" width="9.1796875" style="181"/>
    <col min="9226" max="9226" width="10.26953125" style="181" customWidth="1"/>
    <col min="9227" max="9227" width="14.54296875" style="181" customWidth="1"/>
    <col min="9228" max="9228" width="9.1796875" style="181"/>
    <col min="9229" max="9229" width="13" style="181" customWidth="1"/>
    <col min="9230" max="9235" width="9.1796875" style="181"/>
    <col min="9236" max="9236" width="14.453125" style="181" customWidth="1"/>
    <col min="9237" max="9237" width="10.7265625" style="181" customWidth="1"/>
    <col min="9238" max="9472" width="9.1796875" style="181"/>
    <col min="9473" max="9473" width="11.1796875" style="181" customWidth="1"/>
    <col min="9474" max="9474" width="11" style="181" customWidth="1"/>
    <col min="9475" max="9481" width="9.1796875" style="181"/>
    <col min="9482" max="9482" width="10.26953125" style="181" customWidth="1"/>
    <col min="9483" max="9483" width="14.54296875" style="181" customWidth="1"/>
    <col min="9484" max="9484" width="9.1796875" style="181"/>
    <col min="9485" max="9485" width="13" style="181" customWidth="1"/>
    <col min="9486" max="9491" width="9.1796875" style="181"/>
    <col min="9492" max="9492" width="14.453125" style="181" customWidth="1"/>
    <col min="9493" max="9493" width="10.7265625" style="181" customWidth="1"/>
    <col min="9494" max="9728" width="9.1796875" style="181"/>
    <col min="9729" max="9729" width="11.1796875" style="181" customWidth="1"/>
    <col min="9730" max="9730" width="11" style="181" customWidth="1"/>
    <col min="9731" max="9737" width="9.1796875" style="181"/>
    <col min="9738" max="9738" width="10.26953125" style="181" customWidth="1"/>
    <col min="9739" max="9739" width="14.54296875" style="181" customWidth="1"/>
    <col min="9740" max="9740" width="9.1796875" style="181"/>
    <col min="9741" max="9741" width="13" style="181" customWidth="1"/>
    <col min="9742" max="9747" width="9.1796875" style="181"/>
    <col min="9748" max="9748" width="14.453125" style="181" customWidth="1"/>
    <col min="9749" max="9749" width="10.7265625" style="181" customWidth="1"/>
    <col min="9750" max="9984" width="9.1796875" style="181"/>
    <col min="9985" max="9985" width="11.1796875" style="181" customWidth="1"/>
    <col min="9986" max="9986" width="11" style="181" customWidth="1"/>
    <col min="9987" max="9993" width="9.1796875" style="181"/>
    <col min="9994" max="9994" width="10.26953125" style="181" customWidth="1"/>
    <col min="9995" max="9995" width="14.54296875" style="181" customWidth="1"/>
    <col min="9996" max="9996" width="9.1796875" style="181"/>
    <col min="9997" max="9997" width="13" style="181" customWidth="1"/>
    <col min="9998" max="10003" width="9.1796875" style="181"/>
    <col min="10004" max="10004" width="14.453125" style="181" customWidth="1"/>
    <col min="10005" max="10005" width="10.7265625" style="181" customWidth="1"/>
    <col min="10006" max="10240" width="9.1796875" style="181"/>
    <col min="10241" max="10241" width="11.1796875" style="181" customWidth="1"/>
    <col min="10242" max="10242" width="11" style="181" customWidth="1"/>
    <col min="10243" max="10249" width="9.1796875" style="181"/>
    <col min="10250" max="10250" width="10.26953125" style="181" customWidth="1"/>
    <col min="10251" max="10251" width="14.54296875" style="181" customWidth="1"/>
    <col min="10252" max="10252" width="9.1796875" style="181"/>
    <col min="10253" max="10253" width="13" style="181" customWidth="1"/>
    <col min="10254" max="10259" width="9.1796875" style="181"/>
    <col min="10260" max="10260" width="14.453125" style="181" customWidth="1"/>
    <col min="10261" max="10261" width="10.7265625" style="181" customWidth="1"/>
    <col min="10262" max="10496" width="9.1796875" style="181"/>
    <col min="10497" max="10497" width="11.1796875" style="181" customWidth="1"/>
    <col min="10498" max="10498" width="11" style="181" customWidth="1"/>
    <col min="10499" max="10505" width="9.1796875" style="181"/>
    <col min="10506" max="10506" width="10.26953125" style="181" customWidth="1"/>
    <col min="10507" max="10507" width="14.54296875" style="181" customWidth="1"/>
    <col min="10508" max="10508" width="9.1796875" style="181"/>
    <col min="10509" max="10509" width="13" style="181" customWidth="1"/>
    <col min="10510" max="10515" width="9.1796875" style="181"/>
    <col min="10516" max="10516" width="14.453125" style="181" customWidth="1"/>
    <col min="10517" max="10517" width="10.7265625" style="181" customWidth="1"/>
    <col min="10518" max="10752" width="9.1796875" style="181"/>
    <col min="10753" max="10753" width="11.1796875" style="181" customWidth="1"/>
    <col min="10754" max="10754" width="11" style="181" customWidth="1"/>
    <col min="10755" max="10761" width="9.1796875" style="181"/>
    <col min="10762" max="10762" width="10.26953125" style="181" customWidth="1"/>
    <col min="10763" max="10763" width="14.54296875" style="181" customWidth="1"/>
    <col min="10764" max="10764" width="9.1796875" style="181"/>
    <col min="10765" max="10765" width="13" style="181" customWidth="1"/>
    <col min="10766" max="10771" width="9.1796875" style="181"/>
    <col min="10772" max="10772" width="14.453125" style="181" customWidth="1"/>
    <col min="10773" max="10773" width="10.7265625" style="181" customWidth="1"/>
    <col min="10774" max="11008" width="9.1796875" style="181"/>
    <col min="11009" max="11009" width="11.1796875" style="181" customWidth="1"/>
    <col min="11010" max="11010" width="11" style="181" customWidth="1"/>
    <col min="11011" max="11017" width="9.1796875" style="181"/>
    <col min="11018" max="11018" width="10.26953125" style="181" customWidth="1"/>
    <col min="11019" max="11019" width="14.54296875" style="181" customWidth="1"/>
    <col min="11020" max="11020" width="9.1796875" style="181"/>
    <col min="11021" max="11021" width="13" style="181" customWidth="1"/>
    <col min="11022" max="11027" width="9.1796875" style="181"/>
    <col min="11028" max="11028" width="14.453125" style="181" customWidth="1"/>
    <col min="11029" max="11029" width="10.7265625" style="181" customWidth="1"/>
    <col min="11030" max="11264" width="9.1796875" style="181"/>
    <col min="11265" max="11265" width="11.1796875" style="181" customWidth="1"/>
    <col min="11266" max="11266" width="11" style="181" customWidth="1"/>
    <col min="11267" max="11273" width="9.1796875" style="181"/>
    <col min="11274" max="11274" width="10.26953125" style="181" customWidth="1"/>
    <col min="11275" max="11275" width="14.54296875" style="181" customWidth="1"/>
    <col min="11276" max="11276" width="9.1796875" style="181"/>
    <col min="11277" max="11277" width="13" style="181" customWidth="1"/>
    <col min="11278" max="11283" width="9.1796875" style="181"/>
    <col min="11284" max="11284" width="14.453125" style="181" customWidth="1"/>
    <col min="11285" max="11285" width="10.7265625" style="181" customWidth="1"/>
    <col min="11286" max="11520" width="9.1796875" style="181"/>
    <col min="11521" max="11521" width="11.1796875" style="181" customWidth="1"/>
    <col min="11522" max="11522" width="11" style="181" customWidth="1"/>
    <col min="11523" max="11529" width="9.1796875" style="181"/>
    <col min="11530" max="11530" width="10.26953125" style="181" customWidth="1"/>
    <col min="11531" max="11531" width="14.54296875" style="181" customWidth="1"/>
    <col min="11532" max="11532" width="9.1796875" style="181"/>
    <col min="11533" max="11533" width="13" style="181" customWidth="1"/>
    <col min="11534" max="11539" width="9.1796875" style="181"/>
    <col min="11540" max="11540" width="14.453125" style="181" customWidth="1"/>
    <col min="11541" max="11541" width="10.7265625" style="181" customWidth="1"/>
    <col min="11542" max="11776" width="9.1796875" style="181"/>
    <col min="11777" max="11777" width="11.1796875" style="181" customWidth="1"/>
    <col min="11778" max="11778" width="11" style="181" customWidth="1"/>
    <col min="11779" max="11785" width="9.1796875" style="181"/>
    <col min="11786" max="11786" width="10.26953125" style="181" customWidth="1"/>
    <col min="11787" max="11787" width="14.54296875" style="181" customWidth="1"/>
    <col min="11788" max="11788" width="9.1796875" style="181"/>
    <col min="11789" max="11789" width="13" style="181" customWidth="1"/>
    <col min="11790" max="11795" width="9.1796875" style="181"/>
    <col min="11796" max="11796" width="14.453125" style="181" customWidth="1"/>
    <col min="11797" max="11797" width="10.7265625" style="181" customWidth="1"/>
    <col min="11798" max="12032" width="9.1796875" style="181"/>
    <col min="12033" max="12033" width="11.1796875" style="181" customWidth="1"/>
    <col min="12034" max="12034" width="11" style="181" customWidth="1"/>
    <col min="12035" max="12041" width="9.1796875" style="181"/>
    <col min="12042" max="12042" width="10.26953125" style="181" customWidth="1"/>
    <col min="12043" max="12043" width="14.54296875" style="181" customWidth="1"/>
    <col min="12044" max="12044" width="9.1796875" style="181"/>
    <col min="12045" max="12045" width="13" style="181" customWidth="1"/>
    <col min="12046" max="12051" width="9.1796875" style="181"/>
    <col min="12052" max="12052" width="14.453125" style="181" customWidth="1"/>
    <col min="12053" max="12053" width="10.7265625" style="181" customWidth="1"/>
    <col min="12054" max="12288" width="9.1796875" style="181"/>
    <col min="12289" max="12289" width="11.1796875" style="181" customWidth="1"/>
    <col min="12290" max="12290" width="11" style="181" customWidth="1"/>
    <col min="12291" max="12297" width="9.1796875" style="181"/>
    <col min="12298" max="12298" width="10.26953125" style="181" customWidth="1"/>
    <col min="12299" max="12299" width="14.54296875" style="181" customWidth="1"/>
    <col min="12300" max="12300" width="9.1796875" style="181"/>
    <col min="12301" max="12301" width="13" style="181" customWidth="1"/>
    <col min="12302" max="12307" width="9.1796875" style="181"/>
    <col min="12308" max="12308" width="14.453125" style="181" customWidth="1"/>
    <col min="12309" max="12309" width="10.7265625" style="181" customWidth="1"/>
    <col min="12310" max="12544" width="9.1796875" style="181"/>
    <col min="12545" max="12545" width="11.1796875" style="181" customWidth="1"/>
    <col min="12546" max="12546" width="11" style="181" customWidth="1"/>
    <col min="12547" max="12553" width="9.1796875" style="181"/>
    <col min="12554" max="12554" width="10.26953125" style="181" customWidth="1"/>
    <col min="12555" max="12555" width="14.54296875" style="181" customWidth="1"/>
    <col min="12556" max="12556" width="9.1796875" style="181"/>
    <col min="12557" max="12557" width="13" style="181" customWidth="1"/>
    <col min="12558" max="12563" width="9.1796875" style="181"/>
    <col min="12564" max="12564" width="14.453125" style="181" customWidth="1"/>
    <col min="12565" max="12565" width="10.7265625" style="181" customWidth="1"/>
    <col min="12566" max="12800" width="9.1796875" style="181"/>
    <col min="12801" max="12801" width="11.1796875" style="181" customWidth="1"/>
    <col min="12802" max="12802" width="11" style="181" customWidth="1"/>
    <col min="12803" max="12809" width="9.1796875" style="181"/>
    <col min="12810" max="12810" width="10.26953125" style="181" customWidth="1"/>
    <col min="12811" max="12811" width="14.54296875" style="181" customWidth="1"/>
    <col min="12812" max="12812" width="9.1796875" style="181"/>
    <col min="12813" max="12813" width="13" style="181" customWidth="1"/>
    <col min="12814" max="12819" width="9.1796875" style="181"/>
    <col min="12820" max="12820" width="14.453125" style="181" customWidth="1"/>
    <col min="12821" max="12821" width="10.7265625" style="181" customWidth="1"/>
    <col min="12822" max="13056" width="9.1796875" style="181"/>
    <col min="13057" max="13057" width="11.1796875" style="181" customWidth="1"/>
    <col min="13058" max="13058" width="11" style="181" customWidth="1"/>
    <col min="13059" max="13065" width="9.1796875" style="181"/>
    <col min="13066" max="13066" width="10.26953125" style="181" customWidth="1"/>
    <col min="13067" max="13067" width="14.54296875" style="181" customWidth="1"/>
    <col min="13068" max="13068" width="9.1796875" style="181"/>
    <col min="13069" max="13069" width="13" style="181" customWidth="1"/>
    <col min="13070" max="13075" width="9.1796875" style="181"/>
    <col min="13076" max="13076" width="14.453125" style="181" customWidth="1"/>
    <col min="13077" max="13077" width="10.7265625" style="181" customWidth="1"/>
    <col min="13078" max="13312" width="9.1796875" style="181"/>
    <col min="13313" max="13313" width="11.1796875" style="181" customWidth="1"/>
    <col min="13314" max="13314" width="11" style="181" customWidth="1"/>
    <col min="13315" max="13321" width="9.1796875" style="181"/>
    <col min="13322" max="13322" width="10.26953125" style="181" customWidth="1"/>
    <col min="13323" max="13323" width="14.54296875" style="181" customWidth="1"/>
    <col min="13324" max="13324" width="9.1796875" style="181"/>
    <col min="13325" max="13325" width="13" style="181" customWidth="1"/>
    <col min="13326" max="13331" width="9.1796875" style="181"/>
    <col min="13332" max="13332" width="14.453125" style="181" customWidth="1"/>
    <col min="13333" max="13333" width="10.7265625" style="181" customWidth="1"/>
    <col min="13334" max="13568" width="9.1796875" style="181"/>
    <col min="13569" max="13569" width="11.1796875" style="181" customWidth="1"/>
    <col min="13570" max="13570" width="11" style="181" customWidth="1"/>
    <col min="13571" max="13577" width="9.1796875" style="181"/>
    <col min="13578" max="13578" width="10.26953125" style="181" customWidth="1"/>
    <col min="13579" max="13579" width="14.54296875" style="181" customWidth="1"/>
    <col min="13580" max="13580" width="9.1796875" style="181"/>
    <col min="13581" max="13581" width="13" style="181" customWidth="1"/>
    <col min="13582" max="13587" width="9.1796875" style="181"/>
    <col min="13588" max="13588" width="14.453125" style="181" customWidth="1"/>
    <col min="13589" max="13589" width="10.7265625" style="181" customWidth="1"/>
    <col min="13590" max="13824" width="9.1796875" style="181"/>
    <col min="13825" max="13825" width="11.1796875" style="181" customWidth="1"/>
    <col min="13826" max="13826" width="11" style="181" customWidth="1"/>
    <col min="13827" max="13833" width="9.1796875" style="181"/>
    <col min="13834" max="13834" width="10.26953125" style="181" customWidth="1"/>
    <col min="13835" max="13835" width="14.54296875" style="181" customWidth="1"/>
    <col min="13836" max="13836" width="9.1796875" style="181"/>
    <col min="13837" max="13837" width="13" style="181" customWidth="1"/>
    <col min="13838" max="13843" width="9.1796875" style="181"/>
    <col min="13844" max="13844" width="14.453125" style="181" customWidth="1"/>
    <col min="13845" max="13845" width="10.7265625" style="181" customWidth="1"/>
    <col min="13846" max="14080" width="9.1796875" style="181"/>
    <col min="14081" max="14081" width="11.1796875" style="181" customWidth="1"/>
    <col min="14082" max="14082" width="11" style="181" customWidth="1"/>
    <col min="14083" max="14089" width="9.1796875" style="181"/>
    <col min="14090" max="14090" width="10.26953125" style="181" customWidth="1"/>
    <col min="14091" max="14091" width="14.54296875" style="181" customWidth="1"/>
    <col min="14092" max="14092" width="9.1796875" style="181"/>
    <col min="14093" max="14093" width="13" style="181" customWidth="1"/>
    <col min="14094" max="14099" width="9.1796875" style="181"/>
    <col min="14100" max="14100" width="14.453125" style="181" customWidth="1"/>
    <col min="14101" max="14101" width="10.7265625" style="181" customWidth="1"/>
    <col min="14102" max="14336" width="9.1796875" style="181"/>
    <col min="14337" max="14337" width="11.1796875" style="181" customWidth="1"/>
    <col min="14338" max="14338" width="11" style="181" customWidth="1"/>
    <col min="14339" max="14345" width="9.1796875" style="181"/>
    <col min="14346" max="14346" width="10.26953125" style="181" customWidth="1"/>
    <col min="14347" max="14347" width="14.54296875" style="181" customWidth="1"/>
    <col min="14348" max="14348" width="9.1796875" style="181"/>
    <col min="14349" max="14349" width="13" style="181" customWidth="1"/>
    <col min="14350" max="14355" width="9.1796875" style="181"/>
    <col min="14356" max="14356" width="14.453125" style="181" customWidth="1"/>
    <col min="14357" max="14357" width="10.7265625" style="181" customWidth="1"/>
    <col min="14358" max="14592" width="9.1796875" style="181"/>
    <col min="14593" max="14593" width="11.1796875" style="181" customWidth="1"/>
    <col min="14594" max="14594" width="11" style="181" customWidth="1"/>
    <col min="14595" max="14601" width="9.1796875" style="181"/>
    <col min="14602" max="14602" width="10.26953125" style="181" customWidth="1"/>
    <col min="14603" max="14603" width="14.54296875" style="181" customWidth="1"/>
    <col min="14604" max="14604" width="9.1796875" style="181"/>
    <col min="14605" max="14605" width="13" style="181" customWidth="1"/>
    <col min="14606" max="14611" width="9.1796875" style="181"/>
    <col min="14612" max="14612" width="14.453125" style="181" customWidth="1"/>
    <col min="14613" max="14613" width="10.7265625" style="181" customWidth="1"/>
    <col min="14614" max="14848" width="9.1796875" style="181"/>
    <col min="14849" max="14849" width="11.1796875" style="181" customWidth="1"/>
    <col min="14850" max="14850" width="11" style="181" customWidth="1"/>
    <col min="14851" max="14857" width="9.1796875" style="181"/>
    <col min="14858" max="14858" width="10.26953125" style="181" customWidth="1"/>
    <col min="14859" max="14859" width="14.54296875" style="181" customWidth="1"/>
    <col min="14860" max="14860" width="9.1796875" style="181"/>
    <col min="14861" max="14861" width="13" style="181" customWidth="1"/>
    <col min="14862" max="14867" width="9.1796875" style="181"/>
    <col min="14868" max="14868" width="14.453125" style="181" customWidth="1"/>
    <col min="14869" max="14869" width="10.7265625" style="181" customWidth="1"/>
    <col min="14870" max="15104" width="9.1796875" style="181"/>
    <col min="15105" max="15105" width="11.1796875" style="181" customWidth="1"/>
    <col min="15106" max="15106" width="11" style="181" customWidth="1"/>
    <col min="15107" max="15113" width="9.1796875" style="181"/>
    <col min="15114" max="15114" width="10.26953125" style="181" customWidth="1"/>
    <col min="15115" max="15115" width="14.54296875" style="181" customWidth="1"/>
    <col min="15116" max="15116" width="9.1796875" style="181"/>
    <col min="15117" max="15117" width="13" style="181" customWidth="1"/>
    <col min="15118" max="15123" width="9.1796875" style="181"/>
    <col min="15124" max="15124" width="14.453125" style="181" customWidth="1"/>
    <col min="15125" max="15125" width="10.7265625" style="181" customWidth="1"/>
    <col min="15126" max="15360" width="9.1796875" style="181"/>
    <col min="15361" max="15361" width="11.1796875" style="181" customWidth="1"/>
    <col min="15362" max="15362" width="11" style="181" customWidth="1"/>
    <col min="15363" max="15369" width="9.1796875" style="181"/>
    <col min="15370" max="15370" width="10.26953125" style="181" customWidth="1"/>
    <col min="15371" max="15371" width="14.54296875" style="181" customWidth="1"/>
    <col min="15372" max="15372" width="9.1796875" style="181"/>
    <col min="15373" max="15373" width="13" style="181" customWidth="1"/>
    <col min="15374" max="15379" width="9.1796875" style="181"/>
    <col min="15380" max="15380" width="14.453125" style="181" customWidth="1"/>
    <col min="15381" max="15381" width="10.7265625" style="181" customWidth="1"/>
    <col min="15382" max="15616" width="9.1796875" style="181"/>
    <col min="15617" max="15617" width="11.1796875" style="181" customWidth="1"/>
    <col min="15618" max="15618" width="11" style="181" customWidth="1"/>
    <col min="15619" max="15625" width="9.1796875" style="181"/>
    <col min="15626" max="15626" width="10.26953125" style="181" customWidth="1"/>
    <col min="15627" max="15627" width="14.54296875" style="181" customWidth="1"/>
    <col min="15628" max="15628" width="9.1796875" style="181"/>
    <col min="15629" max="15629" width="13" style="181" customWidth="1"/>
    <col min="15630" max="15635" width="9.1796875" style="181"/>
    <col min="15636" max="15636" width="14.453125" style="181" customWidth="1"/>
    <col min="15637" max="15637" width="10.7265625" style="181" customWidth="1"/>
    <col min="15638" max="15872" width="9.1796875" style="181"/>
    <col min="15873" max="15873" width="11.1796875" style="181" customWidth="1"/>
    <col min="15874" max="15874" width="11" style="181" customWidth="1"/>
    <col min="15875" max="15881" width="9.1796875" style="181"/>
    <col min="15882" max="15882" width="10.26953125" style="181" customWidth="1"/>
    <col min="15883" max="15883" width="14.54296875" style="181" customWidth="1"/>
    <col min="15884" max="15884" width="9.1796875" style="181"/>
    <col min="15885" max="15885" width="13" style="181" customWidth="1"/>
    <col min="15886" max="15891" width="9.1796875" style="181"/>
    <col min="15892" max="15892" width="14.453125" style="181" customWidth="1"/>
    <col min="15893" max="15893" width="10.7265625" style="181" customWidth="1"/>
    <col min="15894" max="16128" width="9.1796875" style="181"/>
    <col min="16129" max="16129" width="11.1796875" style="181" customWidth="1"/>
    <col min="16130" max="16130" width="11" style="181" customWidth="1"/>
    <col min="16131" max="16137" width="9.1796875" style="181"/>
    <col min="16138" max="16138" width="10.26953125" style="181" customWidth="1"/>
    <col min="16139" max="16139" width="14.54296875" style="181" customWidth="1"/>
    <col min="16140" max="16140" width="9.1796875" style="181"/>
    <col min="16141" max="16141" width="13" style="181" customWidth="1"/>
    <col min="16142" max="16147" width="9.1796875" style="181"/>
    <col min="16148" max="16148" width="14.453125" style="181" customWidth="1"/>
    <col min="16149" max="16149" width="10.7265625" style="181" customWidth="1"/>
    <col min="16150" max="16384" width="9.1796875" style="181"/>
  </cols>
  <sheetData>
    <row r="8" spans="1:17">
      <c r="A8" s="180" t="s">
        <v>181</v>
      </c>
      <c r="B8" s="181" t="s">
        <v>182</v>
      </c>
    </row>
    <row r="9" spans="1:17" ht="13" thickBot="1">
      <c r="A9" s="180" t="s">
        <v>183</v>
      </c>
      <c r="B9" s="181" t="s">
        <v>184</v>
      </c>
    </row>
    <row r="10" spans="1:17" ht="13" thickBot="1">
      <c r="A10" s="180" t="s">
        <v>185</v>
      </c>
      <c r="B10" s="181" t="s">
        <v>186</v>
      </c>
      <c r="N10" s="336" t="s">
        <v>5</v>
      </c>
      <c r="O10" s="337"/>
      <c r="P10" s="337"/>
      <c r="Q10" s="338"/>
    </row>
    <row r="11" spans="1:17" ht="13" thickBot="1">
      <c r="A11" s="180"/>
      <c r="N11" s="339">
        <f>'Summary (Region &amp; Unit Process)'!C11*1000</f>
        <v>5489.0020963948582</v>
      </c>
      <c r="O11" s="340"/>
      <c r="P11" s="341" t="s">
        <v>187</v>
      </c>
      <c r="Q11" s="342"/>
    </row>
    <row r="12" spans="1:17">
      <c r="N12" s="182"/>
      <c r="O12" s="183"/>
      <c r="P12" s="184"/>
      <c r="Q12" s="182"/>
    </row>
    <row r="13" spans="1:17" ht="13" thickBot="1">
      <c r="N13" s="182"/>
      <c r="O13" s="185"/>
      <c r="P13" s="186"/>
      <c r="Q13" s="182"/>
    </row>
    <row r="14" spans="1:17" ht="13" thickBot="1">
      <c r="E14" s="187"/>
      <c r="F14" s="187"/>
      <c r="G14" s="187"/>
      <c r="H14" s="187"/>
      <c r="N14" s="336" t="s">
        <v>188</v>
      </c>
      <c r="O14" s="337"/>
      <c r="P14" s="337"/>
      <c r="Q14" s="338"/>
    </row>
    <row r="15" spans="1:17" ht="13" thickBot="1">
      <c r="N15" s="343">
        <f>'Summary (Region &amp; Unit Process)'!N13</f>
        <v>5406.5972631750756</v>
      </c>
      <c r="O15" s="344"/>
      <c r="P15" s="341" t="s">
        <v>189</v>
      </c>
      <c r="Q15" s="342"/>
    </row>
    <row r="16" spans="1:17">
      <c r="N16" s="182"/>
      <c r="O16" s="183"/>
      <c r="P16" s="184"/>
      <c r="Q16" s="182"/>
    </row>
    <row r="17" spans="3:24" ht="15" customHeight="1" thickBot="1">
      <c r="N17" s="182"/>
      <c r="O17" s="185"/>
      <c r="P17" s="186"/>
      <c r="Q17" s="182"/>
    </row>
    <row r="18" spans="3:24" ht="13" thickBot="1">
      <c r="H18" s="336" t="s">
        <v>190</v>
      </c>
      <c r="I18" s="337"/>
      <c r="J18" s="337"/>
      <c r="K18" s="338"/>
      <c r="L18" s="188"/>
      <c r="M18" s="189"/>
      <c r="N18" s="336" t="s">
        <v>6</v>
      </c>
      <c r="O18" s="337"/>
      <c r="P18" s="337"/>
      <c r="Q18" s="338"/>
      <c r="R18" s="188"/>
      <c r="S18" s="189"/>
      <c r="T18" s="336" t="s">
        <v>191</v>
      </c>
      <c r="U18" s="337"/>
      <c r="V18" s="337"/>
      <c r="W18" s="338"/>
    </row>
    <row r="19" spans="3:24" ht="13" thickBot="1">
      <c r="H19" s="190">
        <v>61</v>
      </c>
      <c r="I19" s="191"/>
      <c r="J19" s="341" t="s">
        <v>192</v>
      </c>
      <c r="K19" s="342"/>
      <c r="N19" s="343">
        <f>'Summary (Region &amp; Unit Process)'!AK28</f>
        <v>1928.2723740999636</v>
      </c>
      <c r="O19" s="345"/>
      <c r="P19" s="341" t="s">
        <v>193</v>
      </c>
      <c r="Q19" s="342"/>
      <c r="T19" s="343">
        <f>'Summary (Region &amp; Unit Process)'!N20</f>
        <v>140.67932215669626</v>
      </c>
      <c r="U19" s="344"/>
      <c r="V19" s="341" t="s">
        <v>194</v>
      </c>
      <c r="W19" s="342"/>
    </row>
    <row r="20" spans="3:24">
      <c r="M20" s="192"/>
      <c r="N20" s="182"/>
      <c r="O20" s="183"/>
      <c r="P20" s="184"/>
      <c r="Q20" s="182"/>
    </row>
    <row r="21" spans="3:24" ht="15" customHeight="1" thickBot="1">
      <c r="M21" s="192"/>
      <c r="N21" s="182"/>
      <c r="O21" s="193"/>
      <c r="P21" s="194"/>
      <c r="Q21" s="182"/>
    </row>
    <row r="22" spans="3:24" ht="15" customHeight="1" thickBot="1">
      <c r="C22" s="346"/>
      <c r="D22" s="346"/>
      <c r="E22" s="346"/>
      <c r="F22" s="346"/>
      <c r="I22" s="336" t="s">
        <v>195</v>
      </c>
      <c r="J22" s="337"/>
      <c r="K22" s="337"/>
      <c r="L22" s="338"/>
      <c r="M22" s="192"/>
      <c r="N22" s="336" t="s">
        <v>196</v>
      </c>
      <c r="O22" s="337"/>
      <c r="P22" s="337"/>
      <c r="Q22" s="338"/>
      <c r="S22" s="336" t="s">
        <v>195</v>
      </c>
      <c r="T22" s="337"/>
      <c r="U22" s="337"/>
      <c r="V22" s="338"/>
    </row>
    <row r="23" spans="3:24" ht="13" thickBot="1">
      <c r="C23" s="347"/>
      <c r="D23" s="348"/>
      <c r="E23" s="349"/>
      <c r="F23" s="349"/>
      <c r="I23" s="343">
        <v>14066</v>
      </c>
      <c r="J23" s="344"/>
      <c r="K23" s="341" t="s">
        <v>197</v>
      </c>
      <c r="L23" s="342"/>
      <c r="N23" s="343">
        <f>'Summary (Region &amp; Unit Process)'!AK13+'Summary (Region &amp; Unit Process)'!AK14+'Summary (Region &amp; Unit Process)'!AK15</f>
        <v>10392.147030750904</v>
      </c>
      <c r="O23" s="344"/>
      <c r="P23" s="341" t="s">
        <v>189</v>
      </c>
      <c r="Q23" s="342"/>
      <c r="S23" s="343">
        <f>'Global (product)'!K46</f>
        <v>16951.359581661753</v>
      </c>
      <c r="T23" s="345"/>
      <c r="U23" s="341" t="s">
        <v>197</v>
      </c>
      <c r="V23" s="342"/>
    </row>
    <row r="24" spans="3:24">
      <c r="L24" s="195"/>
      <c r="P24" s="194"/>
      <c r="T24" s="195"/>
    </row>
    <row r="25" spans="3:24" ht="13" thickBot="1">
      <c r="L25" s="195"/>
      <c r="M25" s="188"/>
      <c r="N25" s="188"/>
      <c r="O25" s="189"/>
      <c r="P25" s="188"/>
      <c r="Q25" s="188"/>
      <c r="R25" s="188"/>
      <c r="T25" s="195"/>
    </row>
    <row r="26" spans="3:24" ht="14.5" thickBot="1">
      <c r="G26" s="336" t="s">
        <v>198</v>
      </c>
      <c r="H26" s="350"/>
      <c r="I26" s="350"/>
      <c r="J26" s="351"/>
      <c r="K26" s="196"/>
      <c r="L26" s="195"/>
      <c r="M26" s="195"/>
      <c r="O26" s="197"/>
      <c r="P26" s="198"/>
      <c r="S26" s="195"/>
      <c r="T26" s="199"/>
      <c r="U26" s="336" t="s">
        <v>198</v>
      </c>
      <c r="V26" s="350"/>
      <c r="W26" s="350"/>
      <c r="X26" s="351"/>
    </row>
    <row r="27" spans="3:24" ht="13" thickBot="1">
      <c r="G27" s="343">
        <f>'Summary (Region &amp; Unit Process)'!AK30</f>
        <v>5.9939459829603416</v>
      </c>
      <c r="H27" s="345"/>
      <c r="I27" s="341" t="s">
        <v>199</v>
      </c>
      <c r="J27" s="342"/>
      <c r="L27" s="195"/>
      <c r="M27" s="195"/>
      <c r="O27" s="197"/>
      <c r="P27" s="192"/>
      <c r="S27" s="195"/>
      <c r="T27" s="200"/>
      <c r="U27" s="343">
        <f>'Global (product)'!K28</f>
        <v>7.3424960148564731</v>
      </c>
      <c r="V27" s="345"/>
      <c r="W27" s="341" t="s">
        <v>199</v>
      </c>
      <c r="X27" s="342"/>
    </row>
    <row r="28" spans="3:24">
      <c r="G28" s="201"/>
      <c r="H28" s="202"/>
      <c r="I28" s="203"/>
      <c r="J28" s="203"/>
      <c r="K28" s="204"/>
      <c r="M28" s="195"/>
      <c r="O28" s="197"/>
      <c r="P28" s="192"/>
      <c r="S28" s="195"/>
      <c r="T28" s="195"/>
    </row>
    <row r="29" spans="3:24" ht="13" thickBot="1">
      <c r="K29" s="204"/>
      <c r="M29" s="195"/>
      <c r="N29" s="352" t="s">
        <v>221</v>
      </c>
      <c r="O29" s="352"/>
      <c r="P29" s="352"/>
      <c r="Q29" s="352"/>
      <c r="S29" s="195"/>
      <c r="T29" s="195"/>
    </row>
    <row r="30" spans="3:24" ht="13" thickBot="1">
      <c r="G30" s="336" t="s">
        <v>200</v>
      </c>
      <c r="H30" s="337"/>
      <c r="I30" s="337"/>
      <c r="J30" s="338"/>
      <c r="K30" s="199"/>
      <c r="M30" s="195"/>
      <c r="N30" s="352"/>
      <c r="O30" s="352"/>
      <c r="P30" s="352"/>
      <c r="Q30" s="352"/>
      <c r="S30" s="195"/>
      <c r="T30" s="199"/>
      <c r="U30" s="336" t="s">
        <v>200</v>
      </c>
      <c r="V30" s="337"/>
      <c r="W30" s="337"/>
      <c r="X30" s="338"/>
    </row>
    <row r="31" spans="3:24" ht="16" thickBot="1">
      <c r="G31" s="343">
        <f>'Summary (Region &amp; Unit Process)'!AK31</f>
        <v>16.683860111344103</v>
      </c>
      <c r="H31" s="344"/>
      <c r="I31" s="341" t="s">
        <v>201</v>
      </c>
      <c r="J31" s="342"/>
      <c r="K31" s="204"/>
      <c r="M31" s="195"/>
      <c r="N31" s="352"/>
      <c r="O31" s="352"/>
      <c r="P31" s="352"/>
      <c r="Q31" s="352"/>
      <c r="S31" s="195"/>
      <c r="T31" s="195"/>
      <c r="U31" s="343">
        <f>'Global (product)'!K29</f>
        <v>20.715014530240051</v>
      </c>
      <c r="V31" s="345"/>
      <c r="W31" s="341" t="s">
        <v>201</v>
      </c>
      <c r="X31" s="342"/>
    </row>
    <row r="32" spans="3:24" ht="13" thickBot="1">
      <c r="J32" s="192"/>
      <c r="K32" s="204"/>
      <c r="M32" s="195"/>
      <c r="O32" s="192"/>
      <c r="S32" s="195"/>
      <c r="T32" s="195"/>
      <c r="U32" s="192"/>
      <c r="V32" s="192"/>
    </row>
    <row r="33" spans="1:30" ht="15" customHeight="1" thickBot="1">
      <c r="A33" s="336" t="s">
        <v>202</v>
      </c>
      <c r="B33" s="337"/>
      <c r="C33" s="337"/>
      <c r="D33" s="338"/>
      <c r="J33" s="192"/>
      <c r="K33" s="204"/>
      <c r="M33" s="195"/>
      <c r="S33" s="195"/>
      <c r="T33" s="195"/>
      <c r="U33" s="192"/>
      <c r="AA33" s="336" t="s">
        <v>202</v>
      </c>
      <c r="AB33" s="337"/>
      <c r="AC33" s="337"/>
      <c r="AD33" s="338"/>
    </row>
    <row r="34" spans="1:30" ht="13" thickBot="1">
      <c r="A34" s="343">
        <f>'Global (product)'!I22*$F$36/$K$36</f>
        <v>310.40917893540359</v>
      </c>
      <c r="B34" s="344"/>
      <c r="C34" s="341" t="s">
        <v>203</v>
      </c>
      <c r="D34" s="342"/>
      <c r="E34" s="196"/>
      <c r="J34" s="192"/>
      <c r="K34" s="189"/>
      <c r="M34" s="196"/>
      <c r="S34" s="196"/>
      <c r="T34" s="196"/>
      <c r="U34" s="192"/>
      <c r="Z34" s="188"/>
      <c r="AA34" s="343">
        <f>'Global (product)'!G22*('Process Flow Diagram'!V36/'Process Flow Diagram'!Q36)</f>
        <v>361.130512352197</v>
      </c>
      <c r="AB34" s="345"/>
      <c r="AC34" s="341" t="s">
        <v>203</v>
      </c>
      <c r="AD34" s="342"/>
    </row>
    <row r="35" spans="1:30" ht="15" thickBot="1">
      <c r="F35" s="336" t="s">
        <v>204</v>
      </c>
      <c r="G35" s="337"/>
      <c r="H35" s="337"/>
      <c r="I35" s="338"/>
      <c r="J35" s="189"/>
      <c r="K35" s="336" t="s">
        <v>205</v>
      </c>
      <c r="L35" s="350"/>
      <c r="M35" s="350"/>
      <c r="N35" s="205">
        <v>0.95</v>
      </c>
      <c r="Q35" s="206">
        <v>0.05</v>
      </c>
      <c r="R35" s="337" t="s">
        <v>206</v>
      </c>
      <c r="S35" s="353"/>
      <c r="T35" s="354"/>
      <c r="U35" s="199"/>
      <c r="V35" s="336" t="s">
        <v>204</v>
      </c>
      <c r="W35" s="337"/>
      <c r="X35" s="337"/>
      <c r="Y35" s="338"/>
    </row>
    <row r="36" spans="1:30" ht="13" thickBot="1">
      <c r="E36" s="188"/>
      <c r="F36" s="343">
        <f>'Global (product)'!C4*1000</f>
        <v>459.94467568962853</v>
      </c>
      <c r="G36" s="344"/>
      <c r="H36" s="341" t="s">
        <v>207</v>
      </c>
      <c r="I36" s="342"/>
      <c r="K36" s="343">
        <v>1000</v>
      </c>
      <c r="L36" s="344"/>
      <c r="M36" s="341" t="s">
        <v>208</v>
      </c>
      <c r="N36" s="342"/>
      <c r="Q36" s="343">
        <v>1000</v>
      </c>
      <c r="R36" s="344"/>
      <c r="S36" s="341" t="s">
        <v>208</v>
      </c>
      <c r="T36" s="342"/>
      <c r="V36" s="343">
        <f>'Global (product)'!C5*1000</f>
        <v>514.58814248460908</v>
      </c>
      <c r="W36" s="344"/>
      <c r="X36" s="341" t="s">
        <v>207</v>
      </c>
      <c r="Y36" s="342"/>
      <c r="Z36" s="188"/>
    </row>
    <row r="37" spans="1:30" ht="13" thickBot="1">
      <c r="A37" s="336" t="s">
        <v>209</v>
      </c>
      <c r="B37" s="337"/>
      <c r="C37" s="337"/>
      <c r="D37" s="338"/>
      <c r="F37" s="182"/>
      <c r="G37" s="183"/>
      <c r="H37" s="184"/>
      <c r="I37" s="182"/>
      <c r="K37" s="183"/>
      <c r="M37" s="195"/>
      <c r="N37" s="203"/>
      <c r="S37" s="195"/>
      <c r="T37" s="198"/>
      <c r="AA37" s="336" t="s">
        <v>209</v>
      </c>
      <c r="AB37" s="337"/>
      <c r="AC37" s="337"/>
      <c r="AD37" s="338"/>
    </row>
    <row r="38" spans="1:30" ht="13" thickBot="1">
      <c r="A38" s="343">
        <f>'Global (product)'!I23*$F$36/$K$36</f>
        <v>67.368971671673677</v>
      </c>
      <c r="B38" s="344"/>
      <c r="C38" s="341" t="s">
        <v>210</v>
      </c>
      <c r="D38" s="342"/>
      <c r="H38" s="196"/>
      <c r="J38" s="192"/>
      <c r="K38" s="193"/>
      <c r="M38" s="195"/>
      <c r="S38" s="195"/>
      <c r="T38" s="192"/>
      <c r="U38" s="192"/>
      <c r="AA38" s="343">
        <f>'Global (product)'!G23*'Process Flow Diagram'!V36/'Process Flow Diagram'!Q36</f>
        <v>157.55276024208641</v>
      </c>
      <c r="AB38" s="345"/>
      <c r="AC38" s="341" t="s">
        <v>210</v>
      </c>
      <c r="AD38" s="342"/>
    </row>
    <row r="39" spans="1:30" ht="14.5" thickBot="1">
      <c r="F39" s="336" t="s">
        <v>211</v>
      </c>
      <c r="G39" s="350"/>
      <c r="H39" s="350"/>
      <c r="I39" s="351"/>
      <c r="J39" s="196"/>
      <c r="K39" s="189"/>
      <c r="M39" s="195"/>
      <c r="S39" s="195"/>
      <c r="T39" s="192"/>
      <c r="U39" s="192"/>
    </row>
    <row r="40" spans="1:30" ht="13" thickBot="1">
      <c r="A40" s="192"/>
      <c r="F40" s="343">
        <f>F36-A34-A38</f>
        <v>82.16652508255126</v>
      </c>
      <c r="G40" s="344"/>
      <c r="H40" s="341" t="s">
        <v>212</v>
      </c>
      <c r="I40" s="342"/>
      <c r="K40" s="197"/>
      <c r="M40" s="196"/>
      <c r="N40" s="188"/>
      <c r="O40" s="188"/>
      <c r="P40" s="188"/>
      <c r="Q40" s="188"/>
      <c r="R40" s="188"/>
      <c r="S40" s="195"/>
      <c r="T40" s="192"/>
      <c r="U40" s="192"/>
    </row>
    <row r="41" spans="1:30">
      <c r="A41" s="192"/>
      <c r="K41" s="197"/>
      <c r="N41" s="192"/>
      <c r="O41" s="204"/>
      <c r="T41" s="192"/>
      <c r="U41" s="192"/>
    </row>
    <row r="42" spans="1:30" ht="13" thickBot="1">
      <c r="J42" s="192"/>
      <c r="K42" s="192"/>
      <c r="O42" s="204"/>
      <c r="T42" s="192"/>
      <c r="U42" s="192"/>
    </row>
    <row r="43" spans="1:30" ht="13" thickBot="1">
      <c r="N43" s="336" t="s">
        <v>213</v>
      </c>
      <c r="O43" s="337"/>
      <c r="P43" s="337"/>
      <c r="Q43" s="338"/>
    </row>
    <row r="44" spans="1:30" ht="13" thickBot="1">
      <c r="N44" s="343">
        <v>1000</v>
      </c>
      <c r="O44" s="344"/>
      <c r="P44" s="341" t="s">
        <v>214</v>
      </c>
      <c r="Q44" s="342"/>
    </row>
    <row r="45" spans="1:30">
      <c r="P45" s="200"/>
    </row>
    <row r="46" spans="1:30">
      <c r="P46" s="195"/>
    </row>
    <row r="47" spans="1:30" ht="13.5" customHeight="1" thickBot="1">
      <c r="B47" s="355"/>
      <c r="C47" s="355"/>
      <c r="D47" s="355"/>
      <c r="E47" s="355"/>
      <c r="F47" s="355"/>
      <c r="G47" s="355"/>
      <c r="H47" s="355"/>
      <c r="I47" s="355"/>
      <c r="P47" s="195"/>
    </row>
    <row r="48" spans="1:30" ht="13" thickBot="1">
      <c r="B48" s="356"/>
      <c r="C48" s="356"/>
      <c r="D48" s="356"/>
      <c r="E48" s="356"/>
      <c r="F48" s="356"/>
      <c r="G48" s="356"/>
      <c r="N48" s="336" t="s">
        <v>215</v>
      </c>
      <c r="O48" s="337"/>
      <c r="P48" s="337"/>
      <c r="Q48" s="338"/>
    </row>
  </sheetData>
  <sheetProtection password="DE70" sheet="1" objects="1" scenarios="1"/>
  <mergeCells count="72">
    <mergeCell ref="B47:I47"/>
    <mergeCell ref="B48:G48"/>
    <mergeCell ref="N48:Q48"/>
    <mergeCell ref="F39:I39"/>
    <mergeCell ref="F40:G40"/>
    <mergeCell ref="H40:I40"/>
    <mergeCell ref="N43:Q43"/>
    <mergeCell ref="N44:O44"/>
    <mergeCell ref="P44:Q44"/>
    <mergeCell ref="A37:D37"/>
    <mergeCell ref="AA37:AD37"/>
    <mergeCell ref="A38:B38"/>
    <mergeCell ref="C38:D38"/>
    <mergeCell ref="AA38:AB38"/>
    <mergeCell ref="AC38:AD38"/>
    <mergeCell ref="F35:I35"/>
    <mergeCell ref="K35:M35"/>
    <mergeCell ref="R35:T35"/>
    <mergeCell ref="V35:Y35"/>
    <mergeCell ref="F36:G36"/>
    <mergeCell ref="H36:I36"/>
    <mergeCell ref="K36:L36"/>
    <mergeCell ref="M36:N36"/>
    <mergeCell ref="Q36:R36"/>
    <mergeCell ref="S36:T36"/>
    <mergeCell ref="V36:W36"/>
    <mergeCell ref="X36:Y36"/>
    <mergeCell ref="A33:D33"/>
    <mergeCell ref="AA33:AD33"/>
    <mergeCell ref="A34:B34"/>
    <mergeCell ref="C34:D34"/>
    <mergeCell ref="AA34:AB34"/>
    <mergeCell ref="AC34:AD34"/>
    <mergeCell ref="G30:J30"/>
    <mergeCell ref="U30:X30"/>
    <mergeCell ref="G31:H31"/>
    <mergeCell ref="I31:J31"/>
    <mergeCell ref="U31:V31"/>
    <mergeCell ref="W31:X31"/>
    <mergeCell ref="N29:Q31"/>
    <mergeCell ref="G26:J26"/>
    <mergeCell ref="U26:X26"/>
    <mergeCell ref="G27:H27"/>
    <mergeCell ref="I27:J27"/>
    <mergeCell ref="U27:V27"/>
    <mergeCell ref="W27:X27"/>
    <mergeCell ref="C22:F22"/>
    <mergeCell ref="I22:L22"/>
    <mergeCell ref="N22:Q22"/>
    <mergeCell ref="S22:V22"/>
    <mergeCell ref="C23:D23"/>
    <mergeCell ref="E23:F23"/>
    <mergeCell ref="I23:J23"/>
    <mergeCell ref="K23:L23"/>
    <mergeCell ref="N23:O23"/>
    <mergeCell ref="P23:Q23"/>
    <mergeCell ref="S23:T23"/>
    <mergeCell ref="U23:V23"/>
    <mergeCell ref="H18:K18"/>
    <mergeCell ref="N18:Q18"/>
    <mergeCell ref="T18:W18"/>
    <mergeCell ref="J19:K19"/>
    <mergeCell ref="N19:O19"/>
    <mergeCell ref="P19:Q19"/>
    <mergeCell ref="T19:U19"/>
    <mergeCell ref="V19:W19"/>
    <mergeCell ref="N10:Q10"/>
    <mergeCell ref="N11:O11"/>
    <mergeCell ref="P11:Q11"/>
    <mergeCell ref="N14:Q14"/>
    <mergeCell ref="N15:O15"/>
    <mergeCell ref="P15:Q15"/>
  </mergeCells>
  <printOptions horizontalCentered="1" verticalCentered="1"/>
  <pageMargins left="0.23622047244094491" right="0.23622047244094491" top="1.9291338582677167" bottom="0.62992125984251968" header="0" footer="0.31496062992125984"/>
  <pageSetup paperSize="8" scale="10" orientation="landscape" r:id="rId1"/>
  <headerFooter scaleWithDoc="0">
    <oddHeader>&amp;L&amp;G&amp;C&amp;"Neutraface Text Bold,Regular"&amp;20
&amp;"+,Regular"Process Flow Diagram and LCI Data</oddHeader>
    <oddFooter>&amp;C&amp;14 22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G103"/>
  <sheetViews>
    <sheetView zoomScale="85" zoomScaleNormal="85" workbookViewId="0">
      <pane xSplit="2" ySplit="11" topLeftCell="J69" activePane="bottomRight" state="frozen"/>
      <selection activeCell="J20" sqref="J20"/>
      <selection pane="topRight" activeCell="J20" sqref="J20"/>
      <selection pane="bottomLeft" activeCell="J20" sqref="J20"/>
      <selection pane="bottomRight" activeCell="N22" sqref="N22"/>
    </sheetView>
  </sheetViews>
  <sheetFormatPr defaultColWidth="9.1796875" defaultRowHeight="14.5"/>
  <cols>
    <col min="1" max="1" width="32.1796875" style="238" customWidth="1"/>
    <col min="2" max="2" width="30.1796875" style="238" customWidth="1"/>
    <col min="3" max="11" width="11.54296875" style="238" customWidth="1"/>
    <col min="12" max="12" width="9.26953125" style="238" bestFit="1" customWidth="1"/>
    <col min="13" max="13" width="9.1796875" style="238"/>
    <col min="14" max="14" width="9.26953125" style="238" customWidth="1"/>
    <col min="15" max="16" width="9.26953125" style="238" bestFit="1" customWidth="1"/>
    <col min="17" max="18" width="10.1796875" style="238" bestFit="1" customWidth="1"/>
    <col min="19" max="23" width="10.1796875" style="238" customWidth="1"/>
    <col min="24" max="24" width="9.1796875" style="238"/>
    <col min="25" max="25" width="14.54296875" style="238" bestFit="1" customWidth="1"/>
    <col min="26" max="30" width="9.26953125" style="238" bestFit="1" customWidth="1"/>
    <col min="31" max="31" width="10.1796875" style="238" bestFit="1" customWidth="1"/>
    <col min="32" max="35" width="9.26953125" style="238" customWidth="1"/>
    <col min="36" max="36" width="9.1796875" style="238"/>
    <col min="37" max="37" width="9.7265625" style="238" bestFit="1" customWidth="1"/>
    <col min="38" max="39" width="10.26953125" style="238" bestFit="1" customWidth="1"/>
    <col min="40" max="40" width="9.7265625" style="238" bestFit="1" customWidth="1"/>
    <col min="41" max="42" width="10.26953125" style="238" bestFit="1" customWidth="1"/>
    <col min="43" max="47" width="10.26953125" style="238" customWidth="1"/>
    <col min="48" max="48" width="9.1796875" style="238"/>
    <col min="49" max="51" width="9.26953125" style="238" bestFit="1" customWidth="1"/>
    <col min="52" max="52" width="10.1796875" style="238" bestFit="1" customWidth="1"/>
    <col min="53" max="55" width="9.26953125" style="238" bestFit="1" customWidth="1"/>
    <col min="56" max="59" width="9.26953125" style="238" customWidth="1"/>
    <col min="60" max="16384" width="9.1796875" style="238"/>
  </cols>
  <sheetData>
    <row r="1" spans="1:59" s="128" customFormat="1" ht="18.5">
      <c r="A1" s="256" t="s">
        <v>218</v>
      </c>
    </row>
    <row r="2" spans="1:59" s="66" customForma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</row>
    <row r="3" spans="1:59" ht="21" customHeight="1">
      <c r="A3" s="244" t="s">
        <v>129</v>
      </c>
      <c r="B3" s="239"/>
      <c r="C3" s="357" t="s">
        <v>5</v>
      </c>
      <c r="D3" s="358"/>
      <c r="E3" s="358"/>
      <c r="F3" s="358"/>
      <c r="G3" s="358"/>
      <c r="H3" s="358"/>
      <c r="I3" s="358"/>
      <c r="J3" s="358"/>
      <c r="K3" s="358"/>
      <c r="L3" s="358"/>
      <c r="M3" s="65"/>
      <c r="N3" s="357" t="s">
        <v>6</v>
      </c>
      <c r="O3" s="358"/>
      <c r="P3" s="358"/>
      <c r="Q3" s="358"/>
      <c r="R3" s="358"/>
      <c r="S3" s="358"/>
      <c r="T3" s="358"/>
      <c r="U3" s="358"/>
      <c r="V3" s="358"/>
      <c r="W3" s="359"/>
      <c r="X3" s="65"/>
      <c r="Y3" s="357" t="s">
        <v>11</v>
      </c>
      <c r="Z3" s="358"/>
      <c r="AA3" s="358"/>
      <c r="AB3" s="358"/>
      <c r="AC3" s="358"/>
      <c r="AD3" s="358"/>
      <c r="AE3" s="358"/>
      <c r="AF3" s="358"/>
      <c r="AG3" s="358"/>
      <c r="AH3" s="358"/>
      <c r="AI3" s="359"/>
      <c r="AJ3" s="65"/>
      <c r="AK3" s="360" t="s">
        <v>7</v>
      </c>
      <c r="AL3" s="361"/>
      <c r="AM3" s="361"/>
      <c r="AN3" s="361"/>
      <c r="AO3" s="361"/>
      <c r="AP3" s="361"/>
      <c r="AQ3" s="361"/>
      <c r="AR3" s="361"/>
      <c r="AS3" s="361"/>
      <c r="AT3" s="361"/>
      <c r="AU3" s="362"/>
      <c r="AV3" s="65"/>
      <c r="AW3" s="360" t="s">
        <v>8</v>
      </c>
      <c r="AX3" s="361"/>
      <c r="AY3" s="361"/>
      <c r="AZ3" s="361"/>
      <c r="BA3" s="361"/>
      <c r="BB3" s="361"/>
      <c r="BC3" s="361"/>
      <c r="BD3" s="361"/>
      <c r="BE3" s="361"/>
      <c r="BF3" s="361"/>
      <c r="BG3" s="362"/>
    </row>
    <row r="4" spans="1:59" s="332" customFormat="1" ht="46.5" customHeight="1">
      <c r="A4" s="326" t="s">
        <v>224</v>
      </c>
      <c r="B4" s="327"/>
      <c r="C4" s="328" t="s">
        <v>91</v>
      </c>
      <c r="D4" s="329" t="s">
        <v>97</v>
      </c>
      <c r="E4" s="330" t="s">
        <v>98</v>
      </c>
      <c r="F4" s="330" t="s">
        <v>99</v>
      </c>
      <c r="G4" s="330" t="s">
        <v>100</v>
      </c>
      <c r="H4" s="328" t="s">
        <v>145</v>
      </c>
      <c r="I4" s="328" t="s">
        <v>92</v>
      </c>
      <c r="J4" s="328" t="s">
        <v>116</v>
      </c>
      <c r="K4" s="328" t="s">
        <v>117</v>
      </c>
      <c r="L4" s="328" t="s">
        <v>118</v>
      </c>
      <c r="M4" s="328"/>
      <c r="N4" s="330" t="s">
        <v>91</v>
      </c>
      <c r="O4" s="329" t="s">
        <v>97</v>
      </c>
      <c r="P4" s="330" t="s">
        <v>98</v>
      </c>
      <c r="Q4" s="330" t="s">
        <v>99</v>
      </c>
      <c r="R4" s="330" t="s">
        <v>100</v>
      </c>
      <c r="S4" s="328" t="s">
        <v>145</v>
      </c>
      <c r="T4" s="328" t="s">
        <v>92</v>
      </c>
      <c r="U4" s="328" t="s">
        <v>116</v>
      </c>
      <c r="V4" s="328" t="s">
        <v>117</v>
      </c>
      <c r="W4" s="328" t="s">
        <v>118</v>
      </c>
      <c r="X4" s="327"/>
      <c r="Y4" s="330" t="s">
        <v>91</v>
      </c>
      <c r="Z4" s="330" t="s">
        <v>97</v>
      </c>
      <c r="AA4" s="330" t="s">
        <v>98</v>
      </c>
      <c r="AB4" s="330" t="s">
        <v>99</v>
      </c>
      <c r="AC4" s="331" t="s">
        <v>241</v>
      </c>
      <c r="AD4" s="330" t="s">
        <v>100</v>
      </c>
      <c r="AE4" s="330" t="s">
        <v>92</v>
      </c>
      <c r="AF4" s="328" t="s">
        <v>145</v>
      </c>
      <c r="AG4" s="328" t="s">
        <v>116</v>
      </c>
      <c r="AH4" s="328" t="s">
        <v>117</v>
      </c>
      <c r="AI4" s="328" t="s">
        <v>118</v>
      </c>
      <c r="AJ4" s="327"/>
      <c r="AK4" s="330" t="s">
        <v>91</v>
      </c>
      <c r="AL4" s="330" t="s">
        <v>97</v>
      </c>
      <c r="AM4" s="330" t="s">
        <v>98</v>
      </c>
      <c r="AN4" s="330" t="s">
        <v>99</v>
      </c>
      <c r="AO4" s="331" t="s">
        <v>241</v>
      </c>
      <c r="AP4" s="330" t="s">
        <v>100</v>
      </c>
      <c r="AQ4" s="330" t="s">
        <v>92</v>
      </c>
      <c r="AR4" s="328" t="s">
        <v>145</v>
      </c>
      <c r="AS4" s="328" t="s">
        <v>116</v>
      </c>
      <c r="AT4" s="328" t="s">
        <v>117</v>
      </c>
      <c r="AU4" s="328" t="s">
        <v>118</v>
      </c>
      <c r="AV4" s="327"/>
      <c r="AW4" s="328" t="s">
        <v>91</v>
      </c>
      <c r="AX4" s="328" t="s">
        <v>97</v>
      </c>
      <c r="AY4" s="328" t="s">
        <v>98</v>
      </c>
      <c r="AZ4" s="330" t="s">
        <v>99</v>
      </c>
      <c r="BA4" s="331" t="s">
        <v>241</v>
      </c>
      <c r="BB4" s="328" t="s">
        <v>100</v>
      </c>
      <c r="BC4" s="328" t="s">
        <v>92</v>
      </c>
      <c r="BD4" s="328" t="s">
        <v>115</v>
      </c>
      <c r="BE4" s="328" t="s">
        <v>116</v>
      </c>
      <c r="BF4" s="328" t="s">
        <v>117</v>
      </c>
      <c r="BG4" s="328" t="s">
        <v>118</v>
      </c>
    </row>
    <row r="5" spans="1:59" s="66" customFormat="1" ht="29">
      <c r="A5" s="67"/>
      <c r="B5" s="67"/>
      <c r="C5" s="141" t="s">
        <v>9</v>
      </c>
      <c r="D5" s="240"/>
      <c r="E5" s="240"/>
      <c r="F5" s="240"/>
      <c r="G5" s="240"/>
      <c r="H5" s="240"/>
      <c r="I5" s="240"/>
      <c r="J5" s="240"/>
      <c r="K5" s="240"/>
      <c r="L5" s="210"/>
      <c r="M5" s="67"/>
      <c r="N5" s="241" t="s">
        <v>10</v>
      </c>
      <c r="O5" s="241" t="s">
        <v>10</v>
      </c>
      <c r="P5" s="241" t="s">
        <v>10</v>
      </c>
      <c r="Q5" s="241" t="s">
        <v>10</v>
      </c>
      <c r="R5" s="241" t="s">
        <v>10</v>
      </c>
      <c r="S5" s="241" t="s">
        <v>10</v>
      </c>
      <c r="T5" s="241" t="s">
        <v>10</v>
      </c>
      <c r="U5" s="241" t="s">
        <v>119</v>
      </c>
      <c r="V5" s="241" t="s">
        <v>10</v>
      </c>
      <c r="W5" s="241" t="s">
        <v>10</v>
      </c>
      <c r="X5" s="67"/>
      <c r="Y5" s="80" t="s">
        <v>102</v>
      </c>
      <c r="Z5" s="80" t="s">
        <v>102</v>
      </c>
      <c r="AA5" s="80" t="s">
        <v>102</v>
      </c>
      <c r="AB5" s="80" t="s">
        <v>102</v>
      </c>
      <c r="AC5" s="80" t="s">
        <v>102</v>
      </c>
      <c r="AD5" s="80" t="s">
        <v>102</v>
      </c>
      <c r="AE5" s="80" t="s">
        <v>102</v>
      </c>
      <c r="AF5" s="80" t="s">
        <v>102</v>
      </c>
      <c r="AG5" s="80" t="s">
        <v>102</v>
      </c>
      <c r="AH5" s="80" t="s">
        <v>102</v>
      </c>
      <c r="AI5" s="80" t="s">
        <v>102</v>
      </c>
      <c r="AJ5" s="67"/>
      <c r="AK5" s="80" t="s">
        <v>12</v>
      </c>
      <c r="AL5" s="80" t="s">
        <v>12</v>
      </c>
      <c r="AM5" s="80" t="s">
        <v>12</v>
      </c>
      <c r="AN5" s="80" t="s">
        <v>12</v>
      </c>
      <c r="AO5" s="80" t="s">
        <v>12</v>
      </c>
      <c r="AP5" s="80" t="s">
        <v>12</v>
      </c>
      <c r="AQ5" s="80" t="s">
        <v>12</v>
      </c>
      <c r="AR5" s="80" t="s">
        <v>12</v>
      </c>
      <c r="AS5" s="80" t="s">
        <v>12</v>
      </c>
      <c r="AT5" s="80" t="s">
        <v>12</v>
      </c>
      <c r="AU5" s="80" t="s">
        <v>12</v>
      </c>
      <c r="AV5" s="67"/>
      <c r="AW5" s="241" t="s">
        <v>13</v>
      </c>
      <c r="AX5" s="241" t="s">
        <v>13</v>
      </c>
      <c r="AY5" s="241" t="s">
        <v>13</v>
      </c>
      <c r="AZ5" s="241" t="s">
        <v>13</v>
      </c>
      <c r="BA5" s="241" t="s">
        <v>13</v>
      </c>
      <c r="BB5" s="241" t="s">
        <v>13</v>
      </c>
      <c r="BC5" s="241" t="s">
        <v>13</v>
      </c>
      <c r="BD5" s="241" t="s">
        <v>13</v>
      </c>
      <c r="BE5" s="241" t="s">
        <v>13</v>
      </c>
      <c r="BF5" s="241" t="s">
        <v>13</v>
      </c>
      <c r="BG5" s="241" t="s">
        <v>13</v>
      </c>
    </row>
    <row r="6" spans="1:59" s="66" customFormat="1">
      <c r="A6" s="137" t="s">
        <v>121</v>
      </c>
      <c r="B6" s="225" t="s">
        <v>122</v>
      </c>
      <c r="C6" s="240">
        <v>285483</v>
      </c>
      <c r="D6" s="240"/>
      <c r="E6" s="240"/>
      <c r="F6" s="240"/>
      <c r="G6" s="240"/>
      <c r="H6" s="240"/>
      <c r="I6" s="240"/>
      <c r="J6" s="240"/>
      <c r="K6" s="240"/>
      <c r="L6" s="210"/>
      <c r="M6" s="67"/>
      <c r="N6" s="241">
        <v>115247</v>
      </c>
      <c r="O6" s="241">
        <v>13212</v>
      </c>
      <c r="P6" s="51">
        <v>20377</v>
      </c>
      <c r="Q6" s="241">
        <v>6449</v>
      </c>
      <c r="R6" s="131">
        <v>5920</v>
      </c>
      <c r="S6" s="131">
        <v>4076</v>
      </c>
      <c r="T6" s="131">
        <v>1000</v>
      </c>
      <c r="U6" s="131">
        <v>0</v>
      </c>
      <c r="V6" s="51">
        <v>5234</v>
      </c>
      <c r="W6" s="51">
        <v>58979</v>
      </c>
      <c r="X6" s="67"/>
      <c r="Y6" s="107">
        <f>Y11*AK6</f>
        <v>26717.189160562568</v>
      </c>
      <c r="Z6" s="107">
        <f t="shared" ref="Z6:AE6" si="0">Z11*AL6</f>
        <v>629.78869970175629</v>
      </c>
      <c r="AA6" s="107">
        <f t="shared" si="0"/>
        <v>824.38848840465664</v>
      </c>
      <c r="AB6" s="107">
        <f>AB11*AN6</f>
        <v>1877.6332940063833</v>
      </c>
      <c r="AC6" s="107">
        <f>AC11*AO6</f>
        <v>1205.0211234231058</v>
      </c>
      <c r="AD6" s="107">
        <f t="shared" si="0"/>
        <v>1653.7474238731902</v>
      </c>
      <c r="AE6" s="107">
        <f t="shared" si="0"/>
        <v>2136.2017181697715</v>
      </c>
      <c r="AF6" s="107">
        <f>AF11*AQ6</f>
        <v>2484.3994214596896</v>
      </c>
      <c r="AG6" s="107">
        <f>AG11*AV6</f>
        <v>0</v>
      </c>
      <c r="AH6" s="107">
        <f>AH11*AT6</f>
        <v>1253.1043134155641</v>
      </c>
      <c r="AI6" s="107">
        <f>AI11*AU6</f>
        <v>15727.482</v>
      </c>
      <c r="AJ6" s="67"/>
      <c r="AK6" s="241">
        <v>57736</v>
      </c>
      <c r="AL6" s="241">
        <v>1325</v>
      </c>
      <c r="AM6" s="241">
        <v>1982</v>
      </c>
      <c r="AN6" s="241">
        <v>4469</v>
      </c>
      <c r="AO6" s="241">
        <v>2881</v>
      </c>
      <c r="AP6" s="241">
        <v>4000</v>
      </c>
      <c r="AQ6" s="241">
        <v>5104</v>
      </c>
      <c r="AR6" s="241">
        <v>3578</v>
      </c>
      <c r="AS6" s="241">
        <v>1687</v>
      </c>
      <c r="AT6" s="241">
        <v>3001</v>
      </c>
      <c r="AU6" s="241">
        <v>31518</v>
      </c>
      <c r="AV6" s="67"/>
      <c r="AW6" s="241">
        <v>57736</v>
      </c>
      <c r="AX6" s="241">
        <v>1325</v>
      </c>
      <c r="AY6" s="241">
        <v>1982</v>
      </c>
      <c r="AZ6" s="241">
        <v>4469</v>
      </c>
      <c r="BA6" s="241">
        <v>2881</v>
      </c>
      <c r="BB6" s="241">
        <v>4000</v>
      </c>
      <c r="BC6" s="241">
        <v>5104</v>
      </c>
      <c r="BD6" s="241">
        <v>3578</v>
      </c>
      <c r="BE6" s="241">
        <v>1687</v>
      </c>
      <c r="BF6" s="241">
        <v>3001</v>
      </c>
      <c r="BG6" s="241">
        <v>31518</v>
      </c>
    </row>
    <row r="7" spans="1:59" s="234" customFormat="1">
      <c r="A7" s="235" t="s">
        <v>123</v>
      </c>
      <c r="B7" s="224" t="s">
        <v>124</v>
      </c>
      <c r="C7" s="227">
        <f>C8/C6</f>
        <v>0.50336227554705526</v>
      </c>
      <c r="D7" s="227"/>
      <c r="E7" s="227"/>
      <c r="F7" s="227"/>
      <c r="G7" s="227"/>
      <c r="H7" s="227"/>
      <c r="I7" s="227"/>
      <c r="J7" s="227"/>
      <c r="K7" s="227"/>
      <c r="L7" s="143"/>
      <c r="N7" s="233">
        <f t="shared" ref="N7:T7" si="1">N8/N6</f>
        <v>0.38645497401233869</v>
      </c>
      <c r="O7" s="233">
        <f t="shared" si="1"/>
        <v>0.84480619134120505</v>
      </c>
      <c r="P7" s="233">
        <f t="shared" si="1"/>
        <v>1</v>
      </c>
      <c r="Q7" s="233">
        <f t="shared" si="1"/>
        <v>0.54606481625058145</v>
      </c>
      <c r="R7" s="233">
        <f t="shared" si="1"/>
        <v>0.45050641891891891</v>
      </c>
      <c r="S7" s="233">
        <f t="shared" si="1"/>
        <v>0</v>
      </c>
      <c r="T7" s="233">
        <f t="shared" si="1"/>
        <v>0</v>
      </c>
      <c r="U7" s="233">
        <v>0</v>
      </c>
      <c r="V7" s="233">
        <f>V8/V6</f>
        <v>0</v>
      </c>
      <c r="W7" s="233">
        <f>W8/W6</f>
        <v>0</v>
      </c>
      <c r="Y7" s="233">
        <f t="shared" ref="Y7:AF7" si="2">Y8/Y6</f>
        <v>0.24815742940453825</v>
      </c>
      <c r="Z7" s="233">
        <f t="shared" si="2"/>
        <v>0</v>
      </c>
      <c r="AA7" s="233">
        <f t="shared" si="2"/>
        <v>0.78174429782146837</v>
      </c>
      <c r="AB7" s="233">
        <f t="shared" si="2"/>
        <v>1.1132078700735342</v>
      </c>
      <c r="AC7" s="233">
        <f t="shared" si="2"/>
        <v>1.1025458178076322</v>
      </c>
      <c r="AD7" s="233">
        <f t="shared" si="2"/>
        <v>0.64772285328266532</v>
      </c>
      <c r="AE7" s="233">
        <f t="shared" si="2"/>
        <v>0.72830622069388029</v>
      </c>
      <c r="AF7" s="233">
        <f t="shared" si="2"/>
        <v>0</v>
      </c>
      <c r="AG7" s="233">
        <v>0</v>
      </c>
      <c r="AH7" s="233">
        <f>AH8/AH6</f>
        <v>0</v>
      </c>
      <c r="AI7" s="233">
        <f>AI8/AI6</f>
        <v>0</v>
      </c>
      <c r="AK7" s="233">
        <f t="shared" ref="AK7:AU7" si="3">AK8/AK6</f>
        <v>0.31371497893861716</v>
      </c>
      <c r="AL7" s="233">
        <f t="shared" si="3"/>
        <v>0.78889393962264154</v>
      </c>
      <c r="AM7" s="233">
        <f t="shared" si="3"/>
        <v>0.99789404641775981</v>
      </c>
      <c r="AN7" s="233">
        <f t="shared" si="3"/>
        <v>0.92386275632132453</v>
      </c>
      <c r="AO7" s="233">
        <f t="shared" si="3"/>
        <v>0.97358484831655667</v>
      </c>
      <c r="AP7" s="233">
        <f t="shared" si="3"/>
        <v>0.84120918500000008</v>
      </c>
      <c r="AQ7" s="233">
        <f t="shared" si="3"/>
        <v>0.77205387931034486</v>
      </c>
      <c r="AR7" s="232">
        <f t="shared" si="3"/>
        <v>0</v>
      </c>
      <c r="AS7" s="232">
        <f t="shared" si="3"/>
        <v>0</v>
      </c>
      <c r="AT7" s="232">
        <f t="shared" si="3"/>
        <v>0</v>
      </c>
      <c r="AU7" s="232">
        <f t="shared" si="3"/>
        <v>0</v>
      </c>
      <c r="AW7" s="233">
        <f t="shared" ref="AW7:BE7" si="4">AW8/AW6</f>
        <v>0.22303898506997366</v>
      </c>
      <c r="AX7" s="233">
        <f t="shared" si="4"/>
        <v>0.56026051320754711</v>
      </c>
      <c r="AY7" s="233">
        <f t="shared" si="4"/>
        <v>0.98175025227043389</v>
      </c>
      <c r="AZ7" s="233">
        <f t="shared" si="4"/>
        <v>0.81234793466099797</v>
      </c>
      <c r="BA7" s="233">
        <f t="shared" si="4"/>
        <v>0.88007844498438037</v>
      </c>
      <c r="BB7" s="233">
        <f t="shared" si="4"/>
        <v>0.64891873300000003</v>
      </c>
      <c r="BC7" s="233">
        <f t="shared" si="4"/>
        <v>0.77647860697492166</v>
      </c>
      <c r="BD7" s="232">
        <f t="shared" si="4"/>
        <v>0</v>
      </c>
      <c r="BE7" s="232">
        <f t="shared" si="4"/>
        <v>0</v>
      </c>
      <c r="BF7" s="232">
        <v>0</v>
      </c>
      <c r="BG7" s="232">
        <v>0</v>
      </c>
    </row>
    <row r="8" spans="1:59" s="66" customFormat="1">
      <c r="A8" s="137" t="s">
        <v>125</v>
      </c>
      <c r="B8" s="225" t="s">
        <v>122</v>
      </c>
      <c r="C8" s="226">
        <v>143701.37250999999</v>
      </c>
      <c r="D8" s="226"/>
      <c r="E8" s="226"/>
      <c r="F8" s="226"/>
      <c r="G8" s="226"/>
      <c r="H8" s="226"/>
      <c r="I8" s="226"/>
      <c r="J8" s="226"/>
      <c r="K8" s="226"/>
      <c r="L8" s="210"/>
      <c r="M8" s="67"/>
      <c r="N8" s="134">
        <v>44537.776389999999</v>
      </c>
      <c r="O8" s="135">
        <v>11161.579400000001</v>
      </c>
      <c r="P8" s="132">
        <v>20377</v>
      </c>
      <c r="Q8" s="107">
        <v>3521.5720000000001</v>
      </c>
      <c r="R8" s="51">
        <v>2666.998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67"/>
      <c r="Y8" s="134">
        <v>6630.0689830000001</v>
      </c>
      <c r="Z8" s="135">
        <v>0</v>
      </c>
      <c r="AA8" s="107">
        <v>644.46100000000001</v>
      </c>
      <c r="AB8" s="135">
        <v>2090.19616</v>
      </c>
      <c r="AC8" s="107">
        <v>1328.5909999999999</v>
      </c>
      <c r="AD8" s="107">
        <v>1071.17</v>
      </c>
      <c r="AE8" s="107">
        <v>1555.809</v>
      </c>
      <c r="AF8" s="241">
        <v>0</v>
      </c>
      <c r="AG8" s="241">
        <v>0</v>
      </c>
      <c r="AH8" s="241">
        <v>0</v>
      </c>
      <c r="AI8" s="241">
        <v>0</v>
      </c>
      <c r="AJ8" s="67"/>
      <c r="AK8" s="107">
        <v>18112.648024000002</v>
      </c>
      <c r="AL8" s="107">
        <v>1045.2844700000001</v>
      </c>
      <c r="AM8" s="135">
        <v>1977.826</v>
      </c>
      <c r="AN8" s="107">
        <v>4128.7426579999992</v>
      </c>
      <c r="AO8" s="107">
        <v>2804.8979479999998</v>
      </c>
      <c r="AP8" s="107">
        <v>3364.8367400000002</v>
      </c>
      <c r="AQ8" s="107">
        <v>3940.5630000000001</v>
      </c>
      <c r="AR8" s="241">
        <v>0</v>
      </c>
      <c r="AS8" s="241">
        <v>0</v>
      </c>
      <c r="AT8" s="241">
        <v>0</v>
      </c>
      <c r="AU8" s="241">
        <v>0</v>
      </c>
      <c r="AV8" s="67"/>
      <c r="AW8" s="107">
        <v>12877.378842</v>
      </c>
      <c r="AX8" s="140">
        <v>742.34517999999991</v>
      </c>
      <c r="AY8" s="107">
        <v>1945.829</v>
      </c>
      <c r="AZ8" s="107">
        <v>3630.38292</v>
      </c>
      <c r="BA8" s="107">
        <v>2535.5059999999999</v>
      </c>
      <c r="BB8" s="107">
        <v>2595.6749319999999</v>
      </c>
      <c r="BC8" s="107">
        <v>3963.1468100000002</v>
      </c>
      <c r="BD8" s="241">
        <v>0</v>
      </c>
      <c r="BE8" s="241">
        <v>0</v>
      </c>
      <c r="BF8" s="241">
        <v>0</v>
      </c>
      <c r="BG8" s="241">
        <v>0</v>
      </c>
    </row>
    <row r="9" spans="1:59" s="228" customFormat="1">
      <c r="A9" s="235" t="s">
        <v>217</v>
      </c>
      <c r="B9" s="224" t="s">
        <v>124</v>
      </c>
      <c r="C9" s="227">
        <f>C10/C6</f>
        <v>0.43680705509610035</v>
      </c>
      <c r="D9" s="227"/>
      <c r="E9" s="227"/>
      <c r="F9" s="227"/>
      <c r="G9" s="227"/>
      <c r="H9" s="227"/>
      <c r="I9" s="227"/>
      <c r="J9" s="227"/>
      <c r="K9" s="227"/>
      <c r="L9" s="144"/>
      <c r="M9" s="231"/>
      <c r="N9" s="233">
        <f t="shared" ref="N9:T9" si="5">N10/N6</f>
        <v>0.94883452174328653</v>
      </c>
      <c r="O9" s="233">
        <f t="shared" si="5"/>
        <v>0.81502825850352245</v>
      </c>
      <c r="P9" s="233">
        <f t="shared" si="5"/>
        <v>0.97679840506453364</v>
      </c>
      <c r="Q9" s="233">
        <f t="shared" si="5"/>
        <v>0.80465793146224218</v>
      </c>
      <c r="R9" s="233">
        <f t="shared" si="5"/>
        <v>0.75481824324324331</v>
      </c>
      <c r="S9" s="233">
        <f t="shared" si="5"/>
        <v>0.7758544347399412</v>
      </c>
      <c r="T9" s="233">
        <f t="shared" si="5"/>
        <v>0</v>
      </c>
      <c r="U9" s="233">
        <v>0</v>
      </c>
      <c r="V9" s="230">
        <f>V10/V6</f>
        <v>1.0130513947267863</v>
      </c>
      <c r="W9" s="233">
        <f>W10/W6</f>
        <v>1</v>
      </c>
      <c r="X9" s="231"/>
      <c r="Y9" s="233">
        <f t="shared" ref="Y9:AF9" si="6">Y10/Y6</f>
        <v>0.67324954692692263</v>
      </c>
      <c r="Z9" s="233">
        <f t="shared" si="6"/>
        <v>0.95822552752341339</v>
      </c>
      <c r="AA9" s="233">
        <f t="shared" si="6"/>
        <v>1.0002623612512613</v>
      </c>
      <c r="AB9" s="233">
        <f t="shared" si="6"/>
        <v>0.80583920018349231</v>
      </c>
      <c r="AC9" s="233">
        <f t="shared" si="6"/>
        <v>0.59790736112019338</v>
      </c>
      <c r="AD9" s="233">
        <f t="shared" si="6"/>
        <v>0.97138364281024625</v>
      </c>
      <c r="AE9" s="233">
        <f t="shared" si="6"/>
        <v>0.77769200626959245</v>
      </c>
      <c r="AF9" s="233">
        <f t="shared" si="6"/>
        <v>0.70107692384529907</v>
      </c>
      <c r="AG9" s="233">
        <v>0</v>
      </c>
      <c r="AH9" s="233">
        <f>AH10/AH6</f>
        <v>0.37288868910363204</v>
      </c>
      <c r="AI9" s="233">
        <f>AI10/AI6</f>
        <v>0.57306063201979818</v>
      </c>
      <c r="AJ9" s="231"/>
      <c r="AK9" s="233">
        <f t="shared" ref="AK9:AT9" si="7">AK10/AK6</f>
        <v>0.94814327282804489</v>
      </c>
      <c r="AL9" s="233">
        <f t="shared" si="7"/>
        <v>0.99622641509433962</v>
      </c>
      <c r="AM9" s="233">
        <f t="shared" si="7"/>
        <v>1</v>
      </c>
      <c r="AN9" s="233">
        <f t="shared" si="7"/>
        <v>0.99172074289550238</v>
      </c>
      <c r="AO9" s="233">
        <f t="shared" si="7"/>
        <v>1</v>
      </c>
      <c r="AP9" s="233">
        <f t="shared" si="7"/>
        <v>0.97124999999999995</v>
      </c>
      <c r="AQ9" s="233">
        <f t="shared" si="7"/>
        <v>0.85677899686520376</v>
      </c>
      <c r="AR9" s="233">
        <f t="shared" si="7"/>
        <v>1</v>
      </c>
      <c r="AS9" s="233">
        <f t="shared" si="7"/>
        <v>0.94902193242442201</v>
      </c>
      <c r="AT9" s="233">
        <f t="shared" si="7"/>
        <v>0.72742419193602137</v>
      </c>
      <c r="AU9" s="233">
        <v>0.215</v>
      </c>
      <c r="AV9" s="229"/>
      <c r="AW9" s="233">
        <f t="shared" ref="AW9:BG9" si="8">AW10/AW6</f>
        <v>0.2802145807988084</v>
      </c>
      <c r="AX9" s="230">
        <f t="shared" si="8"/>
        <v>1.0331252603773584</v>
      </c>
      <c r="AY9" s="233">
        <f t="shared" si="8"/>
        <v>0.9729545913218971</v>
      </c>
      <c r="AZ9" s="233">
        <f>AZ10/AZ6</f>
        <v>0.39024076974714705</v>
      </c>
      <c r="BA9" s="233">
        <f t="shared" si="8"/>
        <v>0.34758486636584524</v>
      </c>
      <c r="BB9" s="233">
        <f t="shared" si="8"/>
        <v>0.77040282874999999</v>
      </c>
      <c r="BC9" s="233">
        <f t="shared" si="8"/>
        <v>0.71556866908307204</v>
      </c>
      <c r="BD9" s="233">
        <f t="shared" si="8"/>
        <v>0.71905224147568469</v>
      </c>
      <c r="BE9" s="233">
        <f t="shared" si="8"/>
        <v>0.75708476585655005</v>
      </c>
      <c r="BF9" s="233">
        <f t="shared" si="8"/>
        <v>0.18438898533822057</v>
      </c>
      <c r="BG9" s="233">
        <f t="shared" si="8"/>
        <v>0</v>
      </c>
    </row>
    <row r="10" spans="1:59">
      <c r="A10" s="137" t="s">
        <v>126</v>
      </c>
      <c r="B10" s="225" t="s">
        <v>122</v>
      </c>
      <c r="C10" s="226">
        <v>124700.98851000001</v>
      </c>
      <c r="D10" s="226"/>
      <c r="E10" s="226"/>
      <c r="F10" s="226"/>
      <c r="G10" s="226"/>
      <c r="H10" s="226"/>
      <c r="I10" s="226"/>
      <c r="J10" s="226"/>
      <c r="K10" s="226"/>
      <c r="L10" s="240"/>
      <c r="N10" s="107">
        <v>109350.33212734855</v>
      </c>
      <c r="O10" s="107">
        <v>10768.153351348539</v>
      </c>
      <c r="P10" s="132">
        <v>19904.221100000002</v>
      </c>
      <c r="Q10" s="107">
        <v>5189.2389999999996</v>
      </c>
      <c r="R10" s="132">
        <v>4468.5240000000003</v>
      </c>
      <c r="S10" s="132">
        <v>3162.3826760000002</v>
      </c>
      <c r="T10" s="51">
        <v>0</v>
      </c>
      <c r="U10" s="51">
        <v>0</v>
      </c>
      <c r="V10" s="133">
        <v>5302.3109999999997</v>
      </c>
      <c r="W10" s="51">
        <f>W6</f>
        <v>58979</v>
      </c>
      <c r="X10" s="84"/>
      <c r="Y10" s="135">
        <v>17987.335497509637</v>
      </c>
      <c r="Z10" s="135">
        <v>603.47960899999998</v>
      </c>
      <c r="AA10" s="107">
        <v>824.6047759999999</v>
      </c>
      <c r="AB10" s="107">
        <v>1513.0705118799999</v>
      </c>
      <c r="AC10" s="107">
        <v>720.49099999999999</v>
      </c>
      <c r="AD10" s="135">
        <v>1606.4231968899999</v>
      </c>
      <c r="AE10" s="135">
        <v>1661.307</v>
      </c>
      <c r="AF10" s="135">
        <v>1741.7551039999998</v>
      </c>
      <c r="AG10" s="135">
        <v>556.62609999999995</v>
      </c>
      <c r="AH10" s="135">
        <v>467.2684247396366</v>
      </c>
      <c r="AI10" s="135">
        <v>9012.8007749999997</v>
      </c>
      <c r="AJ10" s="84"/>
      <c r="AK10" s="241">
        <v>54742</v>
      </c>
      <c r="AL10" s="241">
        <v>1320</v>
      </c>
      <c r="AM10" s="241">
        <v>1982</v>
      </c>
      <c r="AN10" s="241">
        <v>4432</v>
      </c>
      <c r="AO10" s="241">
        <v>2881</v>
      </c>
      <c r="AP10" s="241">
        <f>7463-3578</f>
        <v>3885</v>
      </c>
      <c r="AQ10" s="241">
        <v>4373</v>
      </c>
      <c r="AR10" s="135">
        <v>3578</v>
      </c>
      <c r="AS10" s="135">
        <v>1601</v>
      </c>
      <c r="AT10" s="135">
        <v>2183</v>
      </c>
      <c r="AU10" s="241">
        <v>31413</v>
      </c>
      <c r="AW10" s="135">
        <v>16178.469037000001</v>
      </c>
      <c r="AX10" s="107">
        <v>1368.8909699999999</v>
      </c>
      <c r="AY10" s="107">
        <v>1928.396</v>
      </c>
      <c r="AZ10" s="107">
        <v>1743.9860000000001</v>
      </c>
      <c r="BA10" s="107">
        <v>1001.3920000000001</v>
      </c>
      <c r="BB10" s="107">
        <v>3081.6113150000001</v>
      </c>
      <c r="BC10" s="107">
        <v>3652.2624869999995</v>
      </c>
      <c r="BD10" s="107">
        <v>2572.76892</v>
      </c>
      <c r="BE10" s="107">
        <v>1277.202</v>
      </c>
      <c r="BF10" s="107">
        <v>553.35134499999992</v>
      </c>
      <c r="BG10" s="241">
        <v>0</v>
      </c>
    </row>
    <row r="11" spans="1:59">
      <c r="A11" s="248" t="s">
        <v>127</v>
      </c>
      <c r="B11" s="136" t="s">
        <v>128</v>
      </c>
      <c r="C11" s="100">
        <v>5.4890020963948585</v>
      </c>
      <c r="D11" s="100"/>
      <c r="E11" s="100"/>
      <c r="F11" s="100"/>
      <c r="G11" s="100"/>
      <c r="H11" s="100"/>
      <c r="I11" s="100"/>
      <c r="J11" s="100"/>
      <c r="K11" s="100"/>
      <c r="L11" s="100"/>
      <c r="M11" s="211"/>
      <c r="N11" s="101">
        <v>1.928031824074711</v>
      </c>
      <c r="O11" s="101">
        <v>1.8909664219369278</v>
      </c>
      <c r="P11" s="101">
        <v>1.9156887868815229</v>
      </c>
      <c r="Q11" s="101">
        <v>1.9471874489626284</v>
      </c>
      <c r="R11" s="102">
        <v>1.9087500812188285</v>
      </c>
      <c r="S11" s="101">
        <v>1.928031824074711</v>
      </c>
      <c r="T11" s="101">
        <v>1.928031824074711</v>
      </c>
      <c r="U11" s="101">
        <v>1.928031824074711</v>
      </c>
      <c r="V11" s="101">
        <v>1.928031824074711</v>
      </c>
      <c r="W11" s="101">
        <v>1.928031824074711</v>
      </c>
      <c r="X11" s="89"/>
      <c r="Y11" s="220">
        <f>('Global (product)'!$C$4*'Global (product)'!$L$4)+('Global (product)'!$C$5*'Global (product)'!$L$5)</f>
        <v>0.46274749134963572</v>
      </c>
      <c r="Z11" s="222">
        <f>('South America (product)'!$C$4*'South America (product)'!$L$4)+('South America (product)'!$C$5*'South America (product)'!$L$5)</f>
        <v>0.47531222619000474</v>
      </c>
      <c r="AA11" s="222">
        <f>('Oceania (product)'!$C$4*'Oceania (product)'!$L$4)+('Oceania (product)'!$C$5*'Oceania (product)'!$L$5)</f>
        <v>0.41593768335250081</v>
      </c>
      <c r="AB11" s="220">
        <f>('NAM (product)'!$C$4*'NAM (product)'!$L$4)+('NAM (product)'!$C$5*'NAM (product)'!$L$5)</f>
        <v>0.42014618348766686</v>
      </c>
      <c r="AC11" s="222">
        <f>('Canada (product)'!$C$4*'Canada (product)'!$L$4)+('Canada (product)'!$C$5*'Canada (product)'!$L$5)</f>
        <v>0.41826488143807905</v>
      </c>
      <c r="AD11" s="222">
        <f>('Europe (product)'!$C$4*'Europe (product)'!$L$4)+('Europe (product)'!$C$5*'Europe (product)'!$L$5)</f>
        <v>0.41343685596829755</v>
      </c>
      <c r="AE11" s="222">
        <f>('GCC (product)'!$C$4*'GCC (product)'!$L$4)</f>
        <v>0.4185348193906292</v>
      </c>
      <c r="AF11" s="222">
        <f>('Russia and Other Euro (product)'!$C$4*'Russia and Other Euro (product)'!$L$4)+('Russia and Other Euro (product)'!$C$5*'Russia and Other Euro (product)'!$L$5)</f>
        <v>0.48675537254304263</v>
      </c>
      <c r="AG11" s="222">
        <f>('Africa (product)'!$C$4*'Africa (product)'!$L$4)+('Africa (product)'!$C$5*'Africa (product)'!$L$5)</f>
        <v>0.42984967550419634</v>
      </c>
      <c r="AH11" s="222">
        <f>('Other Asia (product)'!$C$4*'Other Asia (product)'!$L$4)+('Other Asia (product)'!$C$5*'Other Asia (product)'!$L$5)</f>
        <v>0.4175622503883919</v>
      </c>
      <c r="AI11" s="310">
        <v>0.499</v>
      </c>
      <c r="AJ11" s="89"/>
      <c r="AK11" s="105">
        <v>1</v>
      </c>
      <c r="AL11" s="105">
        <v>1</v>
      </c>
      <c r="AM11" s="105">
        <v>1</v>
      </c>
      <c r="AN11" s="105">
        <v>1</v>
      </c>
      <c r="AO11" s="105">
        <v>1</v>
      </c>
      <c r="AP11" s="105">
        <v>1</v>
      </c>
      <c r="AQ11" s="105">
        <v>1</v>
      </c>
      <c r="AR11" s="105">
        <v>1</v>
      </c>
      <c r="AS11" s="105">
        <v>1</v>
      </c>
      <c r="AT11" s="105">
        <v>1</v>
      </c>
      <c r="AU11" s="105">
        <v>1</v>
      </c>
      <c r="AV11" s="106"/>
      <c r="AW11" s="107">
        <v>1</v>
      </c>
      <c r="AX11" s="107">
        <v>1</v>
      </c>
      <c r="AY11" s="107">
        <v>1</v>
      </c>
      <c r="AZ11" s="107">
        <v>1</v>
      </c>
      <c r="BA11" s="107">
        <v>1</v>
      </c>
      <c r="BB11" s="107">
        <v>1</v>
      </c>
      <c r="BC11" s="107">
        <v>1</v>
      </c>
      <c r="BD11" s="107">
        <v>1</v>
      </c>
      <c r="BE11" s="107">
        <v>1</v>
      </c>
      <c r="BF11" s="107">
        <v>1</v>
      </c>
      <c r="BG11" s="107">
        <v>1</v>
      </c>
    </row>
    <row r="12" spans="1:59">
      <c r="A12" s="243" t="s">
        <v>14</v>
      </c>
      <c r="B12" s="24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6"/>
      <c r="N12" s="87"/>
      <c r="O12" s="87"/>
      <c r="P12" s="87"/>
      <c r="Q12" s="87"/>
      <c r="R12" s="88"/>
      <c r="S12" s="88"/>
      <c r="T12" s="88"/>
      <c r="U12" s="88"/>
      <c r="V12" s="88"/>
      <c r="W12" s="88"/>
      <c r="X12" s="89"/>
      <c r="Y12" s="87"/>
      <c r="Z12" s="87"/>
      <c r="AA12" s="87"/>
      <c r="AB12" s="87"/>
      <c r="AC12" s="318"/>
      <c r="AD12" s="87"/>
      <c r="AE12" s="87"/>
      <c r="AF12" s="87"/>
      <c r="AG12" s="87"/>
      <c r="AH12" s="87"/>
      <c r="AI12" s="87"/>
      <c r="AJ12" s="89"/>
      <c r="AK12" s="87"/>
      <c r="AL12" s="90"/>
      <c r="AM12" s="87"/>
      <c r="AN12" s="87"/>
      <c r="AO12" s="318"/>
      <c r="AP12" s="87"/>
      <c r="AQ12" s="87"/>
      <c r="AR12" s="87"/>
      <c r="AS12" s="87"/>
      <c r="AT12" s="87"/>
      <c r="AU12" s="87"/>
      <c r="AV12" s="89"/>
      <c r="AW12" s="82"/>
      <c r="AX12" s="82"/>
      <c r="AY12" s="82"/>
      <c r="AZ12" s="82"/>
      <c r="BA12" s="320"/>
      <c r="BB12" s="82"/>
      <c r="BC12" s="82"/>
      <c r="BD12" s="82"/>
      <c r="BE12" s="82"/>
      <c r="BF12" s="82"/>
      <c r="BG12" s="82"/>
    </row>
    <row r="13" spans="1:59">
      <c r="A13" s="245" t="s">
        <v>15</v>
      </c>
      <c r="B13" s="251" t="s">
        <v>16</v>
      </c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6"/>
      <c r="N13" s="112">
        <f>'Global (product)'!$E$11*N11</f>
        <v>5406.5972631750756</v>
      </c>
      <c r="O13" s="112">
        <f>'South America (product)'!$E$11*O11</f>
        <v>3753.9865927463256</v>
      </c>
      <c r="P13" s="112">
        <f>'Oceania (product)'!$E$11*P11</f>
        <v>2214.155510168323</v>
      </c>
      <c r="Q13" s="112">
        <f>'Canada (product)'!$E$11*Q11</f>
        <v>33432.905625687425</v>
      </c>
      <c r="R13" s="112">
        <f>'Europe (product)'!$E$11*R11</f>
        <v>12826.685714741288</v>
      </c>
      <c r="S13" s="130" t="s">
        <v>120</v>
      </c>
      <c r="T13" s="130" t="s">
        <v>120</v>
      </c>
      <c r="U13" s="130" t="s">
        <v>120</v>
      </c>
      <c r="V13" s="130" t="s">
        <v>120</v>
      </c>
      <c r="W13" s="130" t="s">
        <v>120</v>
      </c>
      <c r="X13" s="113"/>
      <c r="Y13" s="114"/>
      <c r="Z13" s="114"/>
      <c r="AA13" s="114"/>
      <c r="AB13" s="114"/>
      <c r="AC13" s="323"/>
      <c r="AD13" s="114"/>
      <c r="AE13" s="114"/>
      <c r="AF13" s="114"/>
      <c r="AG13" s="114"/>
      <c r="AH13" s="114"/>
      <c r="AI13" s="114"/>
      <c r="AJ13" s="113"/>
      <c r="AK13" s="115">
        <f>(((IFERROR('Global (product)'!K11*'Global (product)'!$L$5,0))+(IFERROR('Global (product)'!M11*'Global (product)'!$L$4,0))))</f>
        <v>10316.0895073871</v>
      </c>
      <c r="AL13" s="115">
        <f>'South America (product)'!I11</f>
        <v>0</v>
      </c>
      <c r="AM13" s="115">
        <f>'Oceania (product)'!I11</f>
        <v>4049.8790922832377</v>
      </c>
      <c r="AN13" s="115">
        <f>'NAM (product)'!I11</f>
        <v>6248.9796748729905</v>
      </c>
      <c r="AO13" s="105">
        <f>'Canada (product)'!I11</f>
        <v>858.31823413444556</v>
      </c>
      <c r="AP13" s="115">
        <f>'Europe (product)'!I11</f>
        <v>6301.1345862197923</v>
      </c>
      <c r="AQ13" s="115">
        <f>'GCC (product)'!I11</f>
        <v>15533.490867929278</v>
      </c>
      <c r="AR13" s="130" t="s">
        <v>120</v>
      </c>
      <c r="AS13" s="130" t="s">
        <v>120</v>
      </c>
      <c r="AT13" s="130" t="s">
        <v>120</v>
      </c>
      <c r="AU13" s="130" t="s">
        <v>120</v>
      </c>
      <c r="AV13" s="116"/>
      <c r="AW13" s="114"/>
      <c r="AX13" s="114"/>
      <c r="AY13" s="114"/>
      <c r="AZ13" s="114"/>
      <c r="BA13" s="323"/>
      <c r="BB13" s="114"/>
      <c r="BC13" s="114"/>
      <c r="BD13" s="114"/>
      <c r="BE13" s="114"/>
      <c r="BF13" s="114"/>
      <c r="BG13" s="114"/>
    </row>
    <row r="14" spans="1:59">
      <c r="A14" s="245" t="s">
        <v>17</v>
      </c>
      <c r="B14" s="251" t="s">
        <v>16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6"/>
      <c r="N14" s="112">
        <f>'Global (product)'!$E$12*N11</f>
        <v>3.2282537771040896</v>
      </c>
      <c r="O14" s="112">
        <f>'South America (product)'!$E$12*O11</f>
        <v>4.2961917478900853</v>
      </c>
      <c r="P14" s="112">
        <f>'Oceania (product)'!$E$12*P11</f>
        <v>3.3212332652524839</v>
      </c>
      <c r="Q14" s="112">
        <f>'Canada (product)'!$E$12*Q11</f>
        <v>0</v>
      </c>
      <c r="R14" s="112">
        <f>'Europe (product)'!$E$12*R11</f>
        <v>0</v>
      </c>
      <c r="S14" s="130" t="s">
        <v>120</v>
      </c>
      <c r="T14" s="130" t="s">
        <v>120</v>
      </c>
      <c r="U14" s="130" t="s">
        <v>120</v>
      </c>
      <c r="V14" s="130" t="s">
        <v>120</v>
      </c>
      <c r="W14" s="130" t="s">
        <v>120</v>
      </c>
      <c r="X14" s="113"/>
      <c r="Y14" s="114"/>
      <c r="Z14" s="114"/>
      <c r="AA14" s="114"/>
      <c r="AB14" s="114">
        <f>AB8+AC8</f>
        <v>3418.7871599999999</v>
      </c>
      <c r="AC14" s="323"/>
      <c r="AD14" s="114"/>
      <c r="AE14" s="114"/>
      <c r="AF14" s="114"/>
      <c r="AG14" s="114"/>
      <c r="AH14" s="114"/>
      <c r="AI14" s="114"/>
      <c r="AJ14" s="113"/>
      <c r="AK14" s="115">
        <f>(((IFERROR('Global (product)'!K12*'Global (product)'!$L$5,0))+(IFERROR('Global (product)'!M12*'Global (product)'!$L$4,0))))</f>
        <v>6.7085959805390791</v>
      </c>
      <c r="AL14" s="115">
        <f>'South America (product)'!I12</f>
        <v>3.4386429884196543</v>
      </c>
      <c r="AM14" s="115">
        <f>'Oceania (product)'!I12</f>
        <v>28.28360930608088</v>
      </c>
      <c r="AN14" s="115">
        <f>'NAM (product)'!I12</f>
        <v>0</v>
      </c>
      <c r="AO14" s="105">
        <f>'Canada (product)'!I12</f>
        <v>0</v>
      </c>
      <c r="AP14" s="115">
        <f>'Europe (product)'!I12</f>
        <v>0.1371361518660576</v>
      </c>
      <c r="AQ14" s="115">
        <f>'GCC (product)'!I12</f>
        <v>5.0872080969140701</v>
      </c>
      <c r="AR14" s="130" t="s">
        <v>120</v>
      </c>
      <c r="AS14" s="130" t="s">
        <v>120</v>
      </c>
      <c r="AT14" s="130" t="s">
        <v>120</v>
      </c>
      <c r="AU14" s="130" t="s">
        <v>120</v>
      </c>
      <c r="AV14" s="116"/>
      <c r="AW14" s="114"/>
      <c r="AX14" s="114"/>
      <c r="AY14" s="114"/>
      <c r="AZ14" s="114"/>
      <c r="BA14" s="323"/>
      <c r="BB14" s="114"/>
      <c r="BC14" s="114"/>
      <c r="BD14" s="114"/>
      <c r="BE14" s="114"/>
      <c r="BF14" s="114"/>
      <c r="BG14" s="114"/>
    </row>
    <row r="15" spans="1:59">
      <c r="A15" s="245" t="s">
        <v>18</v>
      </c>
      <c r="B15" s="251" t="s">
        <v>16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6"/>
      <c r="N15" s="112">
        <f>'Global (product)'!$E$13*N11</f>
        <v>136.91187202764939</v>
      </c>
      <c r="O15" s="112">
        <f>'South America (product)'!$E$13*O11</f>
        <v>259.34727190843722</v>
      </c>
      <c r="P15" s="112">
        <f>'Oceania (product)'!$E$13*P11</f>
        <v>91.687051392091689</v>
      </c>
      <c r="Q15" s="112">
        <f>'Canada (product)'!$E$13*Q11</f>
        <v>0</v>
      </c>
      <c r="R15" s="112">
        <f>'Europe (product)'!$E$13*R11</f>
        <v>0</v>
      </c>
      <c r="S15" s="130" t="s">
        <v>120</v>
      </c>
      <c r="T15" s="130" t="s">
        <v>120</v>
      </c>
      <c r="U15" s="130" t="s">
        <v>120</v>
      </c>
      <c r="V15" s="130" t="s">
        <v>120</v>
      </c>
      <c r="W15" s="130" t="s">
        <v>120</v>
      </c>
      <c r="X15" s="113"/>
      <c r="Y15" s="114"/>
      <c r="Z15" s="114"/>
      <c r="AA15" s="114"/>
      <c r="AB15" s="114"/>
      <c r="AC15" s="323"/>
      <c r="AD15" s="114"/>
      <c r="AE15" s="114"/>
      <c r="AF15" s="114"/>
      <c r="AG15" s="114"/>
      <c r="AH15" s="114"/>
      <c r="AI15" s="114"/>
      <c r="AJ15" s="113"/>
      <c r="AK15" s="115">
        <f>(((IFERROR('Global (product)'!K13*'Global (product)'!$L$5,0))+(IFERROR('Global (product)'!M13*'Global (product)'!$L$4,0))))</f>
        <v>69.348927383265675</v>
      </c>
      <c r="AL15" s="115">
        <f>'South America (product)'!I13</f>
        <v>0</v>
      </c>
      <c r="AM15" s="115">
        <f>'Oceania (product)'!I13</f>
        <v>0</v>
      </c>
      <c r="AN15" s="115">
        <f>'NAM (product)'!I13</f>
        <v>229.28509813598436</v>
      </c>
      <c r="AO15" s="105">
        <f>'Canada (product)'!I13</f>
        <v>0</v>
      </c>
      <c r="AP15" s="115">
        <f>'Europe (product)'!I13</f>
        <v>114.75627851411474</v>
      </c>
      <c r="AQ15" s="115">
        <f>'GCC (product)'!I13</f>
        <v>0</v>
      </c>
      <c r="AR15" s="130" t="s">
        <v>120</v>
      </c>
      <c r="AS15" s="130" t="s">
        <v>120</v>
      </c>
      <c r="AT15" s="130" t="s">
        <v>120</v>
      </c>
      <c r="AU15" s="130" t="s">
        <v>120</v>
      </c>
      <c r="AV15" s="116"/>
      <c r="AW15" s="114"/>
      <c r="AX15" s="114"/>
      <c r="AY15" s="114"/>
      <c r="AZ15" s="114"/>
      <c r="BA15" s="323"/>
      <c r="BB15" s="114"/>
      <c r="BC15" s="114"/>
      <c r="BD15" s="114"/>
      <c r="BE15" s="114"/>
      <c r="BF15" s="114"/>
      <c r="BG15" s="114"/>
    </row>
    <row r="16" spans="1:59">
      <c r="A16" s="153" t="s">
        <v>220</v>
      </c>
      <c r="B16" s="251" t="s">
        <v>16</v>
      </c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6"/>
      <c r="N16" s="112">
        <f>'Global (product)'!$E$14*N11</f>
        <v>229.23130191368492</v>
      </c>
      <c r="O16" s="112">
        <f>'South America (product)'!$E$14*O11</f>
        <v>415.5879890403217</v>
      </c>
      <c r="P16" s="112">
        <f>'Oceania (product)'!$E$14*P11</f>
        <v>165.38971223715444</v>
      </c>
      <c r="Q16" s="112">
        <f>'Canada (product)'!$E$14*Q11</f>
        <v>0</v>
      </c>
      <c r="R16" s="112">
        <f>'Europe (product)'!$E$14*R11</f>
        <v>0</v>
      </c>
      <c r="S16" s="130" t="s">
        <v>120</v>
      </c>
      <c r="T16" s="130" t="s">
        <v>120</v>
      </c>
      <c r="U16" s="130" t="s">
        <v>120</v>
      </c>
      <c r="V16" s="130" t="s">
        <v>120</v>
      </c>
      <c r="W16" s="130" t="s">
        <v>120</v>
      </c>
      <c r="X16" s="96"/>
      <c r="Y16" s="82"/>
      <c r="Z16" s="82"/>
      <c r="AA16" s="82"/>
      <c r="AB16" s="82"/>
      <c r="AC16" s="320"/>
      <c r="AD16" s="82"/>
      <c r="AE16" s="82"/>
      <c r="AF16" s="82"/>
      <c r="AG16" s="82"/>
      <c r="AH16" s="82"/>
      <c r="AI16" s="82"/>
      <c r="AJ16" s="96"/>
      <c r="AK16" s="82"/>
      <c r="AL16" s="97"/>
      <c r="AM16" s="97"/>
      <c r="AN16" s="97"/>
      <c r="AO16" s="222"/>
      <c r="AP16" s="97"/>
      <c r="AQ16" s="97"/>
      <c r="AR16" s="82"/>
      <c r="AS16" s="82"/>
      <c r="AT16" s="82"/>
      <c r="AU16" s="82"/>
      <c r="AV16" s="89"/>
      <c r="AW16" s="82"/>
      <c r="AX16" s="82"/>
      <c r="AY16" s="82"/>
      <c r="AZ16" s="82"/>
      <c r="BA16" s="320"/>
      <c r="BB16" s="82"/>
      <c r="BC16" s="82"/>
      <c r="BD16" s="82"/>
      <c r="BE16" s="82"/>
      <c r="BF16" s="82"/>
      <c r="BG16" s="82"/>
    </row>
    <row r="17" spans="1:59">
      <c r="A17" s="153"/>
      <c r="B17" s="25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6"/>
      <c r="N17" s="82"/>
      <c r="O17" s="82"/>
      <c r="P17" s="82"/>
      <c r="Q17" s="82"/>
      <c r="R17" s="82"/>
      <c r="S17" s="91"/>
      <c r="T17" s="91"/>
      <c r="U17" s="91"/>
      <c r="V17" s="91"/>
      <c r="W17" s="91"/>
      <c r="X17" s="96"/>
      <c r="Y17" s="82"/>
      <c r="Z17" s="82"/>
      <c r="AA17" s="82"/>
      <c r="AB17" s="82"/>
      <c r="AC17" s="320"/>
      <c r="AD17" s="82"/>
      <c r="AE17" s="82"/>
      <c r="AF17" s="82"/>
      <c r="AG17" s="82"/>
      <c r="AH17" s="82"/>
      <c r="AI17" s="82"/>
      <c r="AJ17" s="96"/>
      <c r="AK17" s="82"/>
      <c r="AL17" s="97"/>
      <c r="AM17" s="97"/>
      <c r="AN17" s="97"/>
      <c r="AO17" s="222"/>
      <c r="AP17" s="97"/>
      <c r="AQ17" s="97"/>
      <c r="AR17" s="82"/>
      <c r="AS17" s="82"/>
      <c r="AT17" s="82"/>
      <c r="AU17" s="82"/>
      <c r="AV17" s="89"/>
      <c r="AW17" s="82"/>
      <c r="AX17" s="82"/>
      <c r="AY17" s="82"/>
      <c r="AZ17" s="82"/>
      <c r="BA17" s="320"/>
      <c r="BB17" s="82"/>
      <c r="BC17" s="82"/>
      <c r="BD17" s="82"/>
      <c r="BE17" s="82"/>
      <c r="BF17" s="82"/>
      <c r="BG17" s="82"/>
    </row>
    <row r="18" spans="1:59">
      <c r="A18" s="243" t="s">
        <v>19</v>
      </c>
      <c r="B18" s="24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6"/>
      <c r="N18" s="82"/>
      <c r="O18" s="82"/>
      <c r="P18" s="82"/>
      <c r="Q18" s="82"/>
      <c r="R18" s="82"/>
      <c r="S18" s="91"/>
      <c r="T18" s="91"/>
      <c r="U18" s="91"/>
      <c r="V18" s="91"/>
      <c r="W18" s="91"/>
      <c r="X18" s="96"/>
      <c r="Y18" s="82"/>
      <c r="Z18" s="82"/>
      <c r="AA18" s="82"/>
      <c r="AB18" s="82"/>
      <c r="AC18" s="320"/>
      <c r="AD18" s="82"/>
      <c r="AE18" s="82"/>
      <c r="AF18" s="82"/>
      <c r="AG18" s="82"/>
      <c r="AH18" s="82"/>
      <c r="AI18" s="82"/>
      <c r="AJ18" s="96"/>
      <c r="AK18" s="82"/>
      <c r="AL18" s="97"/>
      <c r="AM18" s="97"/>
      <c r="AN18" s="97"/>
      <c r="AO18" s="222"/>
      <c r="AP18" s="97"/>
      <c r="AQ18" s="97"/>
      <c r="AR18" s="82"/>
      <c r="AS18" s="82"/>
      <c r="AT18" s="82"/>
      <c r="AU18" s="82"/>
      <c r="AV18" s="89"/>
      <c r="AW18" s="82"/>
      <c r="AX18" s="82"/>
      <c r="AY18" s="82"/>
      <c r="AZ18" s="82"/>
      <c r="BA18" s="320"/>
      <c r="BB18" s="82"/>
      <c r="BC18" s="82"/>
      <c r="BD18" s="82"/>
      <c r="BE18" s="82"/>
      <c r="BF18" s="82"/>
      <c r="BG18" s="82"/>
    </row>
    <row r="19" spans="1:59">
      <c r="A19" s="250" t="s">
        <v>9</v>
      </c>
      <c r="B19" s="16" t="s">
        <v>20</v>
      </c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6"/>
      <c r="N19" s="112">
        <f>'Global (product)'!$E$17*N11</f>
        <v>5489.0020963948582</v>
      </c>
      <c r="O19" s="112">
        <f>'South America (product)'!$E$17*O11</f>
        <v>4528.2070776484661</v>
      </c>
      <c r="P19" s="112">
        <f>'Oceania (product)'!$E$17*P11</f>
        <v>6486.3699764081566</v>
      </c>
      <c r="Q19" s="112">
        <f>'Canada (product)'!$E$17*Q11</f>
        <v>4350.442049211958</v>
      </c>
      <c r="R19" s="112">
        <f>'Europe (product)'!$E$17*R11</f>
        <v>4115.6547350453002</v>
      </c>
      <c r="S19" s="130" t="s">
        <v>120</v>
      </c>
      <c r="T19" s="130" t="s">
        <v>120</v>
      </c>
      <c r="U19" s="130" t="s">
        <v>120</v>
      </c>
      <c r="V19" s="130" t="s">
        <v>120</v>
      </c>
      <c r="W19" s="130" t="s">
        <v>120</v>
      </c>
      <c r="X19" s="96"/>
      <c r="Y19" s="82"/>
      <c r="Z19" s="82"/>
      <c r="AA19" s="82"/>
      <c r="AB19" s="82"/>
      <c r="AC19" s="320"/>
      <c r="AD19" s="82"/>
      <c r="AE19" s="82"/>
      <c r="AF19" s="82"/>
      <c r="AG19" s="82"/>
      <c r="AH19" s="82"/>
      <c r="AI19" s="82"/>
      <c r="AJ19" s="96"/>
      <c r="AK19" s="82"/>
      <c r="AL19" s="97"/>
      <c r="AM19" s="97"/>
      <c r="AN19" s="97"/>
      <c r="AO19" s="222"/>
      <c r="AP19" s="97"/>
      <c r="AQ19" s="97"/>
      <c r="AR19" s="82"/>
      <c r="AS19" s="82"/>
      <c r="AT19" s="82"/>
      <c r="AU19" s="82"/>
      <c r="AV19" s="89"/>
      <c r="AW19" s="82"/>
      <c r="AX19" s="82"/>
      <c r="AY19" s="82"/>
      <c r="AZ19" s="82"/>
      <c r="BA19" s="320"/>
      <c r="BB19" s="82"/>
      <c r="BC19" s="82"/>
      <c r="BD19" s="82"/>
      <c r="BE19" s="82"/>
      <c r="BF19" s="82"/>
      <c r="BG19" s="82"/>
    </row>
    <row r="20" spans="1:59">
      <c r="A20" s="250" t="s">
        <v>21</v>
      </c>
      <c r="B20" s="16" t="s">
        <v>20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6"/>
      <c r="N20" s="112">
        <f>'Global (product)'!$E$18*N11</f>
        <v>140.67932215669626</v>
      </c>
      <c r="O20" s="112">
        <f>'South America (product)'!$E$18*O11</f>
        <v>179.50454924453518</v>
      </c>
      <c r="P20" s="112">
        <f>'Oceania (product)'!$E$18*P11</f>
        <v>126.49826279591564</v>
      </c>
      <c r="Q20" s="112">
        <f>'Canada (product)'!$E$18*Q11</f>
        <v>108.25565818195631</v>
      </c>
      <c r="R20" s="112">
        <f>'Europe (product)'!$E$18*R11</f>
        <v>90.90366455693237</v>
      </c>
      <c r="S20" s="130" t="s">
        <v>120</v>
      </c>
      <c r="T20" s="130" t="s">
        <v>120</v>
      </c>
      <c r="U20" s="130" t="s">
        <v>120</v>
      </c>
      <c r="V20" s="130" t="s">
        <v>120</v>
      </c>
      <c r="W20" s="130" t="s">
        <v>120</v>
      </c>
      <c r="X20" s="96"/>
      <c r="Y20" s="82"/>
      <c r="Z20" s="82"/>
      <c r="AA20" s="82"/>
      <c r="AB20" s="82"/>
      <c r="AC20" s="320"/>
      <c r="AD20" s="82"/>
      <c r="AE20" s="82"/>
      <c r="AF20" s="82"/>
      <c r="AG20" s="82"/>
      <c r="AH20" s="82"/>
      <c r="AI20" s="82"/>
      <c r="AJ20" s="96"/>
      <c r="AK20" s="82"/>
      <c r="AL20" s="97"/>
      <c r="AM20" s="97"/>
      <c r="AN20" s="97"/>
      <c r="AO20" s="222"/>
      <c r="AP20" s="97"/>
      <c r="AQ20" s="97"/>
      <c r="AR20" s="82"/>
      <c r="AS20" s="82"/>
      <c r="AT20" s="82"/>
      <c r="AU20" s="82"/>
      <c r="AV20" s="89"/>
      <c r="AW20" s="82"/>
      <c r="AX20" s="82"/>
      <c r="AY20" s="82"/>
      <c r="AZ20" s="82"/>
      <c r="BA20" s="320"/>
      <c r="BB20" s="82"/>
      <c r="BC20" s="82"/>
      <c r="BD20" s="82"/>
      <c r="BE20" s="82"/>
      <c r="BF20" s="82"/>
      <c r="BG20" s="82"/>
    </row>
    <row r="21" spans="1:59">
      <c r="A21" s="250" t="s">
        <v>22</v>
      </c>
      <c r="B21" s="16" t="s">
        <v>20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6"/>
      <c r="N21" s="115">
        <f>'Global (product)'!$E$19*N11</f>
        <v>60.821900786448801</v>
      </c>
      <c r="O21" s="115">
        <f>'South America (product)'!$E$19*O11</f>
        <v>24.047986650240599</v>
      </c>
      <c r="P21" s="115">
        <f>'Oceania (product)'!$E$19*P11</f>
        <v>87.500503726412944</v>
      </c>
      <c r="Q21" s="115">
        <f>'Canada (product)'!$E$19*Q11</f>
        <v>48.363243630519051</v>
      </c>
      <c r="R21" s="115">
        <f>'Europe (product)'!$E$19*R11</f>
        <v>57.763530027083497</v>
      </c>
      <c r="S21" s="130" t="s">
        <v>120</v>
      </c>
      <c r="T21" s="130" t="s">
        <v>120</v>
      </c>
      <c r="U21" s="130" t="s">
        <v>120</v>
      </c>
      <c r="V21" s="130" t="s">
        <v>120</v>
      </c>
      <c r="W21" s="130" t="s">
        <v>120</v>
      </c>
      <c r="X21" s="96"/>
      <c r="Y21" s="82"/>
      <c r="Z21" s="82"/>
      <c r="AA21" s="82"/>
      <c r="AB21" s="82"/>
      <c r="AC21" s="320"/>
      <c r="AD21" s="82"/>
      <c r="AE21" s="82"/>
      <c r="AF21" s="82"/>
      <c r="AG21" s="82"/>
      <c r="AH21" s="82"/>
      <c r="AI21" s="82"/>
      <c r="AJ21" s="96"/>
      <c r="AK21" s="82"/>
      <c r="AL21" s="97"/>
      <c r="AM21" s="97"/>
      <c r="AN21" s="97"/>
      <c r="AO21" s="222"/>
      <c r="AP21" s="97"/>
      <c r="AQ21" s="97"/>
      <c r="AR21" s="82"/>
      <c r="AS21" s="82"/>
      <c r="AT21" s="82"/>
      <c r="AU21" s="82"/>
      <c r="AV21" s="89"/>
      <c r="AW21" s="82"/>
      <c r="AX21" s="82"/>
      <c r="AY21" s="82"/>
      <c r="AZ21" s="82"/>
      <c r="BA21" s="320"/>
      <c r="BB21" s="82"/>
      <c r="BC21" s="82"/>
      <c r="BD21" s="82"/>
      <c r="BE21" s="82"/>
      <c r="BF21" s="82"/>
      <c r="BG21" s="82"/>
    </row>
    <row r="22" spans="1:59" ht="17">
      <c r="A22" s="250" t="s">
        <v>23</v>
      </c>
      <c r="B22" s="16" t="s">
        <v>24</v>
      </c>
      <c r="C22" s="114">
        <f>'Global (product)'!$C$20*C11</f>
        <v>2.6418351946601581</v>
      </c>
      <c r="D22" s="114" t="s">
        <v>120</v>
      </c>
      <c r="E22" s="114" t="s">
        <v>120</v>
      </c>
      <c r="F22" s="114" t="s">
        <v>120</v>
      </c>
      <c r="G22" s="114" t="s">
        <v>120</v>
      </c>
      <c r="H22" s="114" t="s">
        <v>120</v>
      </c>
      <c r="I22" s="114" t="s">
        <v>120</v>
      </c>
      <c r="J22" s="114" t="s">
        <v>120</v>
      </c>
      <c r="K22" s="114" t="s">
        <v>120</v>
      </c>
      <c r="L22" s="114" t="s">
        <v>120</v>
      </c>
      <c r="M22" s="86"/>
      <c r="N22" s="112">
        <f>'Global (product)'!$E$20*N11</f>
        <v>3.919805759550671</v>
      </c>
      <c r="O22" s="112">
        <f>'South America (product)'!$E$20*O11</f>
        <v>4.0265991852090695</v>
      </c>
      <c r="P22" s="112">
        <f>'Oceania (product)'!$E$20*P11</f>
        <v>3.8614839613771843</v>
      </c>
      <c r="Q22" s="112">
        <f>'Canada (product)'!$E$20*Q11</f>
        <v>8.7123104241196021</v>
      </c>
      <c r="R22" s="112">
        <f>'Europe (product)'!$E$20*R11</f>
        <v>6.8137347584221031</v>
      </c>
      <c r="S22" s="130" t="s">
        <v>120</v>
      </c>
      <c r="T22" s="130" t="s">
        <v>120</v>
      </c>
      <c r="U22" s="130" t="s">
        <v>120</v>
      </c>
      <c r="V22" s="130" t="s">
        <v>120</v>
      </c>
      <c r="W22" s="130" t="s">
        <v>120</v>
      </c>
      <c r="X22" s="96"/>
      <c r="Y22" s="115">
        <f>(((IFERROR('Global (product)'!G20*'Global (product)'!$L$5,0))+(IFERROR('Global (product)'!I20*'Global (product)'!$L$4,0)))*$Y$11)</f>
        <v>0.97103230412444852</v>
      </c>
      <c r="Z22" s="208">
        <f>'South America (product)'!G20*$Z$11</f>
        <v>0.12858749513363701</v>
      </c>
      <c r="AA22" s="208">
        <f>'Oceania (product)'!G20*$AA$11</f>
        <v>5.2482676369024692E-2</v>
      </c>
      <c r="AB22" s="208">
        <f>'NAM (product)'!G20*$AB$11</f>
        <v>1.8975108562757199</v>
      </c>
      <c r="AC22" s="103">
        <f>'Canada (product)'!G20*$AC$11</f>
        <v>0.1281104548429835</v>
      </c>
      <c r="AD22" s="208">
        <f>'Europe (product)'!G20*$AD$11</f>
        <v>1.622400510209165</v>
      </c>
      <c r="AE22" s="208">
        <f>'GCC (product)'!G20*$AE$11</f>
        <v>3.6124038963104366E-4</v>
      </c>
      <c r="AF22" s="130" t="s">
        <v>120</v>
      </c>
      <c r="AG22" s="130" t="s">
        <v>120</v>
      </c>
      <c r="AH22" s="130" t="s">
        <v>120</v>
      </c>
      <c r="AI22" s="130" t="s">
        <v>120</v>
      </c>
      <c r="AJ22" s="96"/>
      <c r="AK22" s="115">
        <f>(((IFERROR('Global (product)'!K20*'Global (product)'!$L$5,0))+(IFERROR('Global (product)'!M20*'Global (product)'!$L$4,0))))</f>
        <v>5.6579332037068726</v>
      </c>
      <c r="AL22" s="115">
        <f>'South America (product)'!I20</f>
        <v>2.3947410891816667</v>
      </c>
      <c r="AM22" s="115">
        <f>'Oceania (product)'!I20</f>
        <v>1.0369623907392311</v>
      </c>
      <c r="AN22" s="115">
        <f>'NAM (product)'!I20</f>
        <v>9.118675361561122</v>
      </c>
      <c r="AO22" s="105">
        <f>'Canada (product)'!I20</f>
        <v>9.2936710152338158</v>
      </c>
      <c r="AP22" s="115">
        <f>'Europe (product)'!I20</f>
        <v>12.718704424344816</v>
      </c>
      <c r="AQ22" s="115">
        <f>'GCC (product)'!I20</f>
        <v>0.25606442531181456</v>
      </c>
      <c r="AR22" s="130" t="s">
        <v>120</v>
      </c>
      <c r="AS22" s="130" t="s">
        <v>120</v>
      </c>
      <c r="AT22" s="130" t="s">
        <v>120</v>
      </c>
      <c r="AU22" s="130" t="s">
        <v>120</v>
      </c>
      <c r="AV22" s="89"/>
      <c r="AW22" s="85">
        <f>'Global (product)'!O20</f>
        <v>2.1983292105089642</v>
      </c>
      <c r="AX22" s="85">
        <f>'South America (product)'!K20</f>
        <v>4.5817522798092396</v>
      </c>
      <c r="AY22" s="85">
        <f>'Oceania (product)'!K20</f>
        <v>0.31092851018354073</v>
      </c>
      <c r="AZ22" s="85">
        <f>'NAM (product)'!K20</f>
        <v>1.9026457372679324</v>
      </c>
      <c r="BA22" s="85">
        <f>'Canada (product)'!K20</f>
        <v>0.15261238143598491</v>
      </c>
      <c r="BB22" s="85">
        <f>'Europe (product)'!K20</f>
        <v>5.0087057506683479</v>
      </c>
      <c r="BC22" s="85">
        <f>'GCC (product)'!K20</f>
        <v>0</v>
      </c>
      <c r="BD22" s="85" t="str">
        <f>'Russia and Other Euro (product)'!K20</f>
        <v>nd</v>
      </c>
      <c r="BE22" s="85" t="str">
        <f>'Africa (product)'!K20</f>
        <v>nd</v>
      </c>
      <c r="BF22" s="85" t="str">
        <f>'Other Asia (product)'!K20</f>
        <v>nd</v>
      </c>
      <c r="BG22" s="85">
        <f>'China (product)'!K20</f>
        <v>0</v>
      </c>
    </row>
    <row r="23" spans="1:59" ht="17">
      <c r="A23" s="250" t="s">
        <v>25</v>
      </c>
      <c r="B23" s="16" t="s">
        <v>24</v>
      </c>
      <c r="C23" s="114">
        <f>'Global (product)'!$C$21*C11</f>
        <v>0</v>
      </c>
      <c r="D23" s="114" t="s">
        <v>120</v>
      </c>
      <c r="E23" s="114" t="s">
        <v>120</v>
      </c>
      <c r="F23" s="114" t="s">
        <v>120</v>
      </c>
      <c r="G23" s="114" t="s">
        <v>120</v>
      </c>
      <c r="H23" s="114" t="s">
        <v>120</v>
      </c>
      <c r="I23" s="114" t="s">
        <v>120</v>
      </c>
      <c r="J23" s="114" t="s">
        <v>120</v>
      </c>
      <c r="K23" s="114" t="s">
        <v>120</v>
      </c>
      <c r="L23" s="114" t="s">
        <v>120</v>
      </c>
      <c r="M23" s="86"/>
      <c r="N23" s="112">
        <f>'Global (product)'!$E$21*N11</f>
        <v>0.37227941198361914</v>
      </c>
      <c r="O23" s="112">
        <f>'South America (product)'!$E$21*O11</f>
        <v>0</v>
      </c>
      <c r="P23" s="112">
        <f>'Oceania (product)'!$E$21*P11</f>
        <v>0</v>
      </c>
      <c r="Q23" s="112">
        <f>'Canada (product)'!$E$21*Q11</f>
        <v>4.7550440121716564</v>
      </c>
      <c r="R23" s="112">
        <f>'Europe (product)'!$E$21*R11</f>
        <v>0</v>
      </c>
      <c r="S23" s="130" t="s">
        <v>120</v>
      </c>
      <c r="T23" s="130" t="s">
        <v>120</v>
      </c>
      <c r="U23" s="130" t="s">
        <v>120</v>
      </c>
      <c r="V23" s="130" t="s">
        <v>120</v>
      </c>
      <c r="W23" s="130" t="s">
        <v>120</v>
      </c>
      <c r="X23" s="96"/>
      <c r="Y23" s="82"/>
      <c r="Z23" s="82"/>
      <c r="AA23" s="82"/>
      <c r="AB23" s="82"/>
      <c r="AC23" s="320"/>
      <c r="AD23" s="82"/>
      <c r="AE23" s="82"/>
      <c r="AF23" s="82"/>
      <c r="AG23" s="82"/>
      <c r="AH23" s="82"/>
      <c r="AI23" s="82"/>
      <c r="AJ23" s="96"/>
      <c r="AK23" s="115">
        <f>(((IFERROR('Global (product)'!K21*'Global (product)'!$L$5,0))+(IFERROR('Global (product)'!M21*'Global (product)'!$L$4,0))))</f>
        <v>39.457657890282789</v>
      </c>
      <c r="AL23" s="115">
        <f>'South America (product)'!I21</f>
        <v>0</v>
      </c>
      <c r="AM23" s="115">
        <f>'Oceania (product)'!I21</f>
        <v>0</v>
      </c>
      <c r="AN23" s="115">
        <f>'NAM (product)'!I21</f>
        <v>0</v>
      </c>
      <c r="AO23" s="105">
        <f>'Canada (product)'!I21</f>
        <v>0</v>
      </c>
      <c r="AP23" s="115">
        <f>'Europe (product)'!I21</f>
        <v>31.33871122106072</v>
      </c>
      <c r="AQ23" s="115">
        <f>'GCC (product)'!I21</f>
        <v>121.60673081486073</v>
      </c>
      <c r="AR23" s="130" t="s">
        <v>120</v>
      </c>
      <c r="AS23" s="130" t="s">
        <v>120</v>
      </c>
      <c r="AT23" s="130" t="s">
        <v>120</v>
      </c>
      <c r="AU23" s="130" t="s">
        <v>120</v>
      </c>
      <c r="AV23" s="89"/>
      <c r="AW23" s="82"/>
      <c r="AX23" s="82"/>
      <c r="AY23" s="82"/>
      <c r="AZ23" s="82"/>
      <c r="BA23" s="320"/>
      <c r="BB23" s="82"/>
      <c r="BC23" s="82"/>
      <c r="BD23" s="82"/>
      <c r="BE23" s="82"/>
      <c r="BF23" s="82"/>
      <c r="BG23" s="82"/>
    </row>
    <row r="24" spans="1:59">
      <c r="A24" s="250" t="s">
        <v>26</v>
      </c>
      <c r="B24" s="16" t="s">
        <v>20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6"/>
      <c r="N24" s="82"/>
      <c r="O24" s="82"/>
      <c r="P24" s="82"/>
      <c r="Q24" s="82"/>
      <c r="R24" s="82"/>
      <c r="S24" s="130"/>
      <c r="T24" s="91"/>
      <c r="U24" s="91"/>
      <c r="V24" s="91"/>
      <c r="W24" s="91"/>
      <c r="X24" s="96"/>
      <c r="Y24" s="115">
        <f>(((IFERROR('Global (product)'!G22*'Global (product)'!$L$5,0))+(IFERROR('Global (product)'!I22*'Global (product)'!$L$4,0)))*$Y$11)</f>
        <v>312.93928417995022</v>
      </c>
      <c r="Z24" s="115">
        <f>'South America (product)'!G22*$Z$11</f>
        <v>213.88521820143001</v>
      </c>
      <c r="AA24" s="115">
        <f>'Oceania (product)'!G22*$AA$11</f>
        <v>275.87192268181292</v>
      </c>
      <c r="AB24" s="115">
        <f>'NAM (product)'!G22*$AB$11</f>
        <v>274.68193775146739</v>
      </c>
      <c r="AC24" s="105">
        <f>'Canada (product)'!G22*$AC$11</f>
        <v>275.34944593341743</v>
      </c>
      <c r="AD24" s="115">
        <f>'Europe (product)'!G22*$AD$11</f>
        <v>245.22732593388997</v>
      </c>
      <c r="AE24" s="115">
        <f>'GCC (product)'!G22*$AE$11</f>
        <v>283.83778706214838</v>
      </c>
      <c r="AF24" s="117">
        <v>389.38741457207652</v>
      </c>
      <c r="AG24" s="117">
        <v>362.77432328492921</v>
      </c>
      <c r="AH24" s="117">
        <v>421.41688396698095</v>
      </c>
      <c r="AI24" s="130" t="s">
        <v>120</v>
      </c>
      <c r="AJ24" s="96"/>
      <c r="AK24" s="82"/>
      <c r="AL24" s="97"/>
      <c r="AM24" s="97"/>
      <c r="AN24" s="97"/>
      <c r="AO24" s="222"/>
      <c r="AP24" s="97"/>
      <c r="AQ24" s="97"/>
      <c r="AR24" s="82"/>
      <c r="AS24" s="82"/>
      <c r="AT24" s="82"/>
      <c r="AU24" s="82"/>
      <c r="AV24" s="89"/>
      <c r="AW24" s="82"/>
      <c r="AX24" s="82"/>
      <c r="AY24" s="82"/>
      <c r="AZ24" s="82"/>
      <c r="BA24" s="320"/>
      <c r="BB24" s="82"/>
      <c r="BC24" s="82"/>
      <c r="BD24" s="82"/>
      <c r="BE24" s="82"/>
      <c r="BF24" s="82"/>
      <c r="BG24" s="82"/>
    </row>
    <row r="25" spans="1:59">
      <c r="A25" s="250" t="s">
        <v>27</v>
      </c>
      <c r="B25" s="16" t="s">
        <v>20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6"/>
      <c r="N25" s="82"/>
      <c r="O25" s="82"/>
      <c r="P25" s="82"/>
      <c r="Q25" s="82"/>
      <c r="R25" s="82"/>
      <c r="S25" s="91"/>
      <c r="T25" s="91"/>
      <c r="U25" s="91"/>
      <c r="V25" s="91"/>
      <c r="W25" s="91"/>
      <c r="X25" s="96"/>
      <c r="Y25" s="115">
        <f>(((IFERROR('Global (product)'!G23*'Global (product)'!$L$5,0))+(IFERROR('Global (product)'!I23*'Global (product)'!$L$4,0)))*$Y$11)</f>
        <v>71.570097240473061</v>
      </c>
      <c r="Z25" s="115">
        <f>'South America (product)'!G23*$Z$11</f>
        <v>60.826013575128115</v>
      </c>
      <c r="AA25" s="115">
        <f>'Oceania (product)'!G23*$AA$11</f>
        <v>57.277271534795005</v>
      </c>
      <c r="AB25" s="115">
        <f>'NAM (product)'!G23*$AB$11</f>
        <v>64.167130638372313</v>
      </c>
      <c r="AC25" s="105">
        <f>'Canada (product)'!G23*$AC$11</f>
        <v>61.571333424295524</v>
      </c>
      <c r="AD25" s="115">
        <f>'Europe (product)'!G23*$AD$11</f>
        <v>66.228881416889081</v>
      </c>
      <c r="AE25" s="115">
        <f>'GCC (product)'!G23*$AE$11</f>
        <v>61.011892312235695</v>
      </c>
      <c r="AF25" s="117">
        <v>90.945233111344834</v>
      </c>
      <c r="AG25" s="117">
        <v>78.93531088891153</v>
      </c>
      <c r="AH25" s="117">
        <v>93.659421609778533</v>
      </c>
      <c r="AI25" s="130" t="s">
        <v>120</v>
      </c>
      <c r="AJ25" s="96"/>
      <c r="AK25" s="82"/>
      <c r="AL25" s="97"/>
      <c r="AM25" s="97"/>
      <c r="AN25" s="97"/>
      <c r="AO25" s="222"/>
      <c r="AP25" s="97"/>
      <c r="AQ25" s="97"/>
      <c r="AR25" s="82"/>
      <c r="AS25" s="82"/>
      <c r="AT25" s="82"/>
      <c r="AU25" s="82"/>
      <c r="AV25" s="89"/>
      <c r="AW25" s="82"/>
      <c r="AX25" s="82"/>
      <c r="AY25" s="82"/>
      <c r="AZ25" s="82"/>
      <c r="BA25" s="320"/>
      <c r="BB25" s="82"/>
      <c r="BC25" s="82"/>
      <c r="BD25" s="82"/>
      <c r="BE25" s="82"/>
      <c r="BF25" s="82"/>
      <c r="BG25" s="82"/>
    </row>
    <row r="26" spans="1:59">
      <c r="A26" s="250" t="s">
        <v>28</v>
      </c>
      <c r="B26" s="16" t="s">
        <v>20</v>
      </c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6"/>
      <c r="N26" s="82"/>
      <c r="O26" s="82"/>
      <c r="P26" s="82"/>
      <c r="Q26" s="82"/>
      <c r="R26" s="82"/>
      <c r="S26" s="91"/>
      <c r="T26" s="91"/>
      <c r="U26" s="91"/>
      <c r="V26" s="91"/>
      <c r="W26" s="91"/>
      <c r="X26" s="96"/>
      <c r="Y26" s="115">
        <f>(((IFERROR('Global (product)'!G24*'Global (product)'!$L$5,0))+(IFERROR('Global (product)'!I24*'Global (product)'!$L$4,0)))*$Y$11)</f>
        <v>3.1399536744981829</v>
      </c>
      <c r="Z26" s="208">
        <f>'South America (product)'!G24*$Z$11</f>
        <v>8.8409278647762449E-2</v>
      </c>
      <c r="AA26" s="208">
        <f>'Oceania (product)'!G24*$AA$11</f>
        <v>2.5944461046504768</v>
      </c>
      <c r="AB26" s="208">
        <f>'NAM (product)'!G24*$AB$11</f>
        <v>1.7900328737663962</v>
      </c>
      <c r="AC26" s="103" t="s">
        <v>120</v>
      </c>
      <c r="AD26" s="208">
        <f>'Europe (product)'!G24*$AD$11</f>
        <v>4.5947286084711907</v>
      </c>
      <c r="AE26" s="208">
        <f>'GCC (product)'!G24*$AE$11</f>
        <v>2.8038848567847228</v>
      </c>
      <c r="AF26" s="130" t="s">
        <v>120</v>
      </c>
      <c r="AG26" s="130" t="s">
        <v>120</v>
      </c>
      <c r="AH26" s="130" t="s">
        <v>120</v>
      </c>
      <c r="AI26" s="130" t="s">
        <v>120</v>
      </c>
      <c r="AJ26" s="96"/>
      <c r="AK26" s="115">
        <f>(((IFERROR('Global (product)'!K24*'Global (product)'!$L$5,0))+(IFERROR('Global (product)'!M24*'Global (product)'!$L$4,0))))</f>
        <v>7.8090558921223323</v>
      </c>
      <c r="AL26" s="115">
        <f>'South America (product)'!I24</f>
        <v>5.3667023501965465</v>
      </c>
      <c r="AM26" s="115">
        <f>'Oceania (product)'!I24</f>
        <v>4.1739835201945157</v>
      </c>
      <c r="AN26" s="115">
        <f>'NAM (product)'!I24</f>
        <v>6.6608301325619479</v>
      </c>
      <c r="AO26" s="105">
        <f>'Canada (product)'!I24</f>
        <v>7.647443462344012</v>
      </c>
      <c r="AP26" s="115">
        <f>'Europe (product)'!I24</f>
        <v>6.7037703582287484</v>
      </c>
      <c r="AQ26" s="115">
        <f>'GCC (product)'!I24</f>
        <v>6.080379595651471</v>
      </c>
      <c r="AR26" s="130" t="s">
        <v>120</v>
      </c>
      <c r="AS26" s="130" t="s">
        <v>120</v>
      </c>
      <c r="AT26" s="130" t="s">
        <v>120</v>
      </c>
      <c r="AU26" s="130" t="s">
        <v>120</v>
      </c>
      <c r="AV26" s="89"/>
      <c r="AW26" s="82"/>
      <c r="AX26" s="82"/>
      <c r="AY26" s="82"/>
      <c r="AZ26" s="82"/>
      <c r="BA26" s="320"/>
      <c r="BB26" s="82"/>
      <c r="BC26" s="82"/>
      <c r="BD26" s="82"/>
      <c r="BE26" s="82"/>
      <c r="BF26" s="82"/>
      <c r="BG26" s="82"/>
    </row>
    <row r="27" spans="1:59">
      <c r="A27" s="250" t="s">
        <v>29</v>
      </c>
      <c r="B27" s="16" t="s">
        <v>20</v>
      </c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6"/>
      <c r="N27" s="82"/>
      <c r="O27" s="82"/>
      <c r="P27" s="82"/>
      <c r="Q27" s="82"/>
      <c r="R27" s="82"/>
      <c r="S27" s="91"/>
      <c r="T27" s="91"/>
      <c r="U27" s="91"/>
      <c r="V27" s="91"/>
      <c r="W27" s="91"/>
      <c r="X27" s="96"/>
      <c r="Y27" s="115">
        <f>(((IFERROR('Global (product)'!G25*'Global (product)'!$L$5,0))+(IFERROR('Global (product)'!I25*'Global (product)'!$L$4,0)))*$Y$11)</f>
        <v>2.5536154415545753</v>
      </c>
      <c r="Z27" s="208">
        <f>'South America (product)'!G25*$Z$11</f>
        <v>0.32411209924264078</v>
      </c>
      <c r="AA27" s="208" t="s">
        <v>120</v>
      </c>
      <c r="AB27" s="208" t="s">
        <v>120</v>
      </c>
      <c r="AC27" s="103" t="s">
        <v>120</v>
      </c>
      <c r="AD27" s="208">
        <f>'Europe (product)'!G25*$AD$11</f>
        <v>0.52937892559068322</v>
      </c>
      <c r="AE27" s="208">
        <f>'GCC (product)'!G25*$AE$11</f>
        <v>2.0185601201710934</v>
      </c>
      <c r="AF27" s="130" t="s">
        <v>120</v>
      </c>
      <c r="AG27" s="130" t="s">
        <v>120</v>
      </c>
      <c r="AH27" s="130" t="s">
        <v>120</v>
      </c>
      <c r="AI27" s="130" t="s">
        <v>120</v>
      </c>
      <c r="AJ27" s="96"/>
      <c r="AK27" s="115">
        <f>(((IFERROR('Global (product)'!K25*'Global (product)'!$L$5,0))+(IFERROR('Global (product)'!M25*'Global (product)'!$L$4,0))))</f>
        <v>5.4019872260444597</v>
      </c>
      <c r="AL27" s="115">
        <f>'South America (product)'!I25</f>
        <v>5.2622594041573549</v>
      </c>
      <c r="AM27" s="115">
        <f>'Oceania (product)'!I25</f>
        <v>7.7130892881264357</v>
      </c>
      <c r="AN27" s="115">
        <f>'NAM (product)'!I25</f>
        <v>6.1925914194929987</v>
      </c>
      <c r="AO27" s="105">
        <f>'Canada (product)'!I25</f>
        <v>6.7184144348338677</v>
      </c>
      <c r="AP27" s="115">
        <f>'Europe (product)'!I25</f>
        <v>5.2543820259908012</v>
      </c>
      <c r="AQ27" s="115">
        <f>'GCC (product)'!I25</f>
        <v>4.9655341127651056</v>
      </c>
      <c r="AR27" s="130" t="s">
        <v>120</v>
      </c>
      <c r="AS27" s="130" t="s">
        <v>120</v>
      </c>
      <c r="AT27" s="130" t="s">
        <v>120</v>
      </c>
      <c r="AU27" s="130" t="s">
        <v>120</v>
      </c>
      <c r="AV27" s="89"/>
      <c r="AW27" s="82"/>
      <c r="AX27" s="82"/>
      <c r="AY27" s="82"/>
      <c r="AZ27" s="82"/>
      <c r="BA27" s="320"/>
      <c r="BB27" s="82"/>
      <c r="BC27" s="82"/>
      <c r="BD27" s="82"/>
      <c r="BE27" s="82"/>
      <c r="BF27" s="82"/>
      <c r="BG27" s="82"/>
    </row>
    <row r="28" spans="1:59">
      <c r="A28" s="250" t="s">
        <v>10</v>
      </c>
      <c r="B28" s="16" t="s">
        <v>20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6"/>
      <c r="N28" s="82"/>
      <c r="O28" s="82"/>
      <c r="P28" s="82"/>
      <c r="Q28" s="82"/>
      <c r="R28" s="82"/>
      <c r="S28" s="91"/>
      <c r="T28" s="91"/>
      <c r="U28" s="91"/>
      <c r="V28" s="91"/>
      <c r="W28" s="91"/>
      <c r="X28" s="96"/>
      <c r="Y28" s="82"/>
      <c r="Z28" s="82"/>
      <c r="AA28" s="82"/>
      <c r="AB28" s="82"/>
      <c r="AC28" s="320"/>
      <c r="AD28" s="82"/>
      <c r="AE28" s="82"/>
      <c r="AF28" s="82"/>
      <c r="AG28" s="82"/>
      <c r="AH28" s="82"/>
      <c r="AI28" s="82"/>
      <c r="AJ28" s="96"/>
      <c r="AK28" s="115">
        <f>(((IFERROR('Global (product)'!K26*'Global (product)'!$L$5,0))+(IFERROR('Global (product)'!M26*'Global (product)'!$L$4,0))))</f>
        <v>1928.2723740999636</v>
      </c>
      <c r="AL28" s="115">
        <f>'South America (product)'!I26</f>
        <v>1896.6661195984739</v>
      </c>
      <c r="AM28" s="115">
        <f>'Oceania (product)'!I26</f>
        <v>1915.6887868815229</v>
      </c>
      <c r="AN28" s="115">
        <f>'NAM (product)'!I26</f>
        <v>1916.8266851703147</v>
      </c>
      <c r="AO28" s="105">
        <f>'Canada (product)'!I26</f>
        <v>1948.2584950778121</v>
      </c>
      <c r="AP28" s="115">
        <f>'Europe (product)'!I26</f>
        <v>1908.4464699296445</v>
      </c>
      <c r="AQ28" s="115">
        <f>'GCC (product)'!I26</f>
        <v>1931.6123102206461</v>
      </c>
      <c r="AR28" s="130" t="s">
        <v>120</v>
      </c>
      <c r="AS28" s="130" t="s">
        <v>120</v>
      </c>
      <c r="AT28" s="130" t="s">
        <v>120</v>
      </c>
      <c r="AU28" s="130" t="s">
        <v>120</v>
      </c>
      <c r="AV28" s="89"/>
      <c r="AW28" s="82"/>
      <c r="AX28" s="82"/>
      <c r="AY28" s="82"/>
      <c r="AZ28" s="82"/>
      <c r="BA28" s="320"/>
      <c r="BB28" s="82"/>
      <c r="BC28" s="82"/>
      <c r="BD28" s="82"/>
      <c r="BE28" s="82"/>
      <c r="BF28" s="82"/>
      <c r="BG28" s="82"/>
    </row>
    <row r="29" spans="1:59">
      <c r="A29" s="250" t="s">
        <v>30</v>
      </c>
      <c r="B29" s="16" t="s">
        <v>20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6"/>
      <c r="N29" s="82"/>
      <c r="O29" s="82"/>
      <c r="P29" s="82"/>
      <c r="Q29" s="82"/>
      <c r="R29" s="82"/>
      <c r="S29" s="91"/>
      <c r="T29" s="91"/>
      <c r="U29" s="91"/>
      <c r="V29" s="91"/>
      <c r="W29" s="91"/>
      <c r="X29" s="96"/>
      <c r="Y29" s="82"/>
      <c r="Z29" s="82"/>
      <c r="AA29" s="82"/>
      <c r="AB29" s="82"/>
      <c r="AC29" s="320"/>
      <c r="AD29" s="82"/>
      <c r="AE29" s="82"/>
      <c r="AF29" s="82"/>
      <c r="AG29" s="82"/>
      <c r="AH29" s="82"/>
      <c r="AI29" s="82"/>
      <c r="AJ29" s="96"/>
      <c r="AK29" s="115">
        <f>(((IFERROR('Global (product)'!K27*'Global (product)'!$L$5,0))+(IFERROR('Global (product)'!M27*'Global (product)'!$L$4,0))))</f>
        <v>462.74749134963611</v>
      </c>
      <c r="AL29" s="115">
        <f>'South America (product)'!I27</f>
        <v>475.31222619000476</v>
      </c>
      <c r="AM29" s="115">
        <f>'Oceania (product)'!I27</f>
        <v>415.93768335250081</v>
      </c>
      <c r="AN29" s="115">
        <f>'NAM (product)'!I27</f>
        <v>420.0972733155466</v>
      </c>
      <c r="AO29" s="105">
        <f>'Canada (product)'!I27</f>
        <v>423.24611810483901</v>
      </c>
      <c r="AP29" s="115">
        <f>'Europe (product)'!I27</f>
        <v>413.47984070117121</v>
      </c>
      <c r="AQ29" s="115">
        <f>'GCC (product)'!I27</f>
        <v>418.5348193906292</v>
      </c>
      <c r="AR29" s="115">
        <f>'Russia and Other Euro (product)'!I27</f>
        <v>486.75537254304265</v>
      </c>
      <c r="AS29" s="117">
        <f>'Africa (product)'!I27</f>
        <v>429.84967550419634</v>
      </c>
      <c r="AT29" s="117">
        <f>'Other Asia (product)'!I27</f>
        <v>417.56225038839187</v>
      </c>
      <c r="AU29" s="117">
        <f>'China (product)'!I27</f>
        <v>499</v>
      </c>
      <c r="AV29" s="89"/>
      <c r="AW29" s="82"/>
      <c r="AX29" s="82"/>
      <c r="AY29" s="82"/>
      <c r="AZ29" s="82"/>
      <c r="BA29" s="320"/>
      <c r="BB29" s="82"/>
      <c r="BC29" s="82"/>
      <c r="BD29" s="82"/>
      <c r="BE29" s="82"/>
      <c r="BF29" s="82"/>
      <c r="BG29" s="82"/>
    </row>
    <row r="30" spans="1:59">
      <c r="A30" s="250" t="s">
        <v>31</v>
      </c>
      <c r="B30" s="16" t="s">
        <v>20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6"/>
      <c r="N30" s="82"/>
      <c r="O30" s="82"/>
      <c r="P30" s="82"/>
      <c r="Q30" s="82"/>
      <c r="R30" s="82"/>
      <c r="S30" s="91"/>
      <c r="T30" s="91"/>
      <c r="U30" s="91"/>
      <c r="V30" s="91"/>
      <c r="W30" s="91"/>
      <c r="X30" s="96"/>
      <c r="Y30" s="82"/>
      <c r="Z30" s="82"/>
      <c r="AA30" s="82"/>
      <c r="AB30" s="82"/>
      <c r="AC30" s="320"/>
      <c r="AD30" s="82"/>
      <c r="AE30" s="82"/>
      <c r="AF30" s="82"/>
      <c r="AG30" s="82"/>
      <c r="AH30" s="82"/>
      <c r="AI30" s="82"/>
      <c r="AJ30" s="96"/>
      <c r="AK30" s="115">
        <f>(((IFERROR('Global (product)'!K28*'Global (product)'!$L$5,0))+(IFERROR('Global (product)'!M28*'Global (product)'!$L$4,0))))</f>
        <v>5.9939459829603416</v>
      </c>
      <c r="AL30" s="115">
        <f>'South America (product)'!I28</f>
        <v>5.7264412380611915</v>
      </c>
      <c r="AM30" s="115">
        <f>'Oceania (product)'!I28</f>
        <v>4.6585453686352132</v>
      </c>
      <c r="AN30" s="115">
        <f>'NAM (product)'!I28</f>
        <v>5.7194867007201955</v>
      </c>
      <c r="AO30" s="105">
        <f>'Canada (product)'!I28</f>
        <v>8.4796482790273</v>
      </c>
      <c r="AP30" s="115">
        <f>'Europe (product)'!I28</f>
        <v>5.5454272809390712</v>
      </c>
      <c r="AQ30" s="115">
        <f>'GCC (product)'!I28</f>
        <v>6.3384343810770183</v>
      </c>
      <c r="AR30" s="130" t="s">
        <v>120</v>
      </c>
      <c r="AS30" s="130" t="s">
        <v>120</v>
      </c>
      <c r="AT30" s="130" t="s">
        <v>120</v>
      </c>
      <c r="AU30" s="130" t="s">
        <v>120</v>
      </c>
      <c r="AV30" s="89"/>
      <c r="AW30" s="82"/>
      <c r="AX30" s="82"/>
      <c r="AY30" s="82"/>
      <c r="AZ30" s="82"/>
      <c r="BA30" s="320"/>
      <c r="BB30" s="82"/>
      <c r="BC30" s="82"/>
      <c r="BD30" s="82"/>
      <c r="BE30" s="82"/>
      <c r="BF30" s="82"/>
      <c r="BG30" s="82"/>
    </row>
    <row r="31" spans="1:59">
      <c r="A31" s="250" t="s">
        <v>32</v>
      </c>
      <c r="B31" s="16" t="s">
        <v>20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6"/>
      <c r="N31" s="82"/>
      <c r="O31" s="82"/>
      <c r="P31" s="82"/>
      <c r="Q31" s="82"/>
      <c r="R31" s="82"/>
      <c r="S31" s="91"/>
      <c r="T31" s="91"/>
      <c r="U31" s="91"/>
      <c r="V31" s="91"/>
      <c r="W31" s="91"/>
      <c r="X31" s="96"/>
      <c r="Y31" s="82"/>
      <c r="Z31" s="82"/>
      <c r="AA31" s="82"/>
      <c r="AB31" s="82"/>
      <c r="AC31" s="320"/>
      <c r="AD31" s="82"/>
      <c r="AE31" s="82"/>
      <c r="AF31" s="82"/>
      <c r="AG31" s="82"/>
      <c r="AH31" s="82"/>
      <c r="AI31" s="82"/>
      <c r="AJ31" s="96"/>
      <c r="AK31" s="115">
        <f>(((IFERROR('Global (product)'!K29*'Global (product)'!$L$5,0))+(IFERROR('Global (product)'!M29*'Global (product)'!$L$4,0))))</f>
        <v>16.683860111344103</v>
      </c>
      <c r="AL31" s="115">
        <f>'South America (product)'!I29</f>
        <v>21.123676801696032</v>
      </c>
      <c r="AM31" s="115">
        <f>'Oceania (product)'!I29</f>
        <v>13.269677609523358</v>
      </c>
      <c r="AN31" s="115">
        <f>'NAM (product)'!I29</f>
        <v>16.841828037819553</v>
      </c>
      <c r="AO31" s="105">
        <f>'Canada (product)'!I29</f>
        <v>17.281534026967137</v>
      </c>
      <c r="AP31" s="115">
        <f>'Europe (product)'!I29</f>
        <v>16.433521756038566</v>
      </c>
      <c r="AQ31" s="115">
        <f>'GCC (product)'!I29</f>
        <v>16.920424822544394</v>
      </c>
      <c r="AR31" s="130" t="s">
        <v>120</v>
      </c>
      <c r="AS31" s="130" t="s">
        <v>120</v>
      </c>
      <c r="AT31" s="130" t="s">
        <v>120</v>
      </c>
      <c r="AU31" s="130" t="s">
        <v>120</v>
      </c>
      <c r="AV31" s="89"/>
      <c r="AW31" s="82"/>
      <c r="AX31" s="82"/>
      <c r="AY31" s="82"/>
      <c r="AZ31" s="82"/>
      <c r="BA31" s="320"/>
      <c r="BB31" s="82"/>
      <c r="BC31" s="82"/>
      <c r="BD31" s="82"/>
      <c r="BE31" s="82"/>
      <c r="BF31" s="82"/>
      <c r="BG31" s="82"/>
    </row>
    <row r="32" spans="1:59">
      <c r="A32" s="250" t="s">
        <v>33</v>
      </c>
      <c r="B32" s="16" t="s">
        <v>20</v>
      </c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6"/>
      <c r="N32" s="82"/>
      <c r="O32" s="82"/>
      <c r="P32" s="82"/>
      <c r="Q32" s="82"/>
      <c r="R32" s="82"/>
      <c r="S32" s="91"/>
      <c r="T32" s="91"/>
      <c r="U32" s="91"/>
      <c r="V32" s="91"/>
      <c r="W32" s="91"/>
      <c r="X32" s="96"/>
      <c r="Y32" s="82"/>
      <c r="Z32" s="82"/>
      <c r="AA32" s="82"/>
      <c r="AB32" s="82"/>
      <c r="AC32" s="320"/>
      <c r="AD32" s="82"/>
      <c r="AE32" s="82"/>
      <c r="AF32" s="82"/>
      <c r="AG32" s="82"/>
      <c r="AH32" s="82"/>
      <c r="AI32" s="82"/>
      <c r="AJ32" s="96"/>
      <c r="AK32" s="83"/>
      <c r="AL32" s="97"/>
      <c r="AM32" s="97"/>
      <c r="AN32" s="97"/>
      <c r="AO32" s="222"/>
      <c r="AP32" s="97"/>
      <c r="AQ32" s="97"/>
      <c r="AR32" s="83"/>
      <c r="AS32" s="83"/>
      <c r="AT32" s="83"/>
      <c r="AU32" s="83"/>
      <c r="AV32" s="89"/>
      <c r="AW32" s="112">
        <f>'Global (product)'!O30</f>
        <v>1000</v>
      </c>
      <c r="AX32" s="112">
        <f>'South America (product)'!K30</f>
        <v>1000</v>
      </c>
      <c r="AY32" s="112">
        <f>'Oceania (product)'!K30</f>
        <v>1000</v>
      </c>
      <c r="AZ32" s="112">
        <f>'NAM (product)'!K30</f>
        <v>1000</v>
      </c>
      <c r="BA32" s="107">
        <f>'Canada (product)'!K30</f>
        <v>1000</v>
      </c>
      <c r="BB32" s="112">
        <f>'Europe (product)'!K30</f>
        <v>1000</v>
      </c>
      <c r="BC32" s="112">
        <f>'GCC (product)'!K30</f>
        <v>1000</v>
      </c>
      <c r="BD32" s="112">
        <f>'Russia and Other Euro (product)'!K30</f>
        <v>1000</v>
      </c>
      <c r="BE32" s="112">
        <f>'Africa (product)'!K30</f>
        <v>1000</v>
      </c>
      <c r="BF32" s="112">
        <f>'Other Asia (product)'!K30</f>
        <v>1000</v>
      </c>
      <c r="BG32" s="112">
        <f>'China (product)'!K30</f>
        <v>0</v>
      </c>
    </row>
    <row r="33" spans="1:59">
      <c r="A33" s="250" t="s">
        <v>34</v>
      </c>
      <c r="B33" s="16" t="s">
        <v>20</v>
      </c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6"/>
      <c r="N33" s="82"/>
      <c r="O33" s="82"/>
      <c r="P33" s="82"/>
      <c r="Q33" s="82"/>
      <c r="R33" s="82"/>
      <c r="S33" s="91"/>
      <c r="T33" s="91"/>
      <c r="U33" s="91"/>
      <c r="V33" s="91"/>
      <c r="W33" s="91"/>
      <c r="X33" s="96"/>
      <c r="Y33" s="82"/>
      <c r="Z33" s="82"/>
      <c r="AA33" s="82"/>
      <c r="AB33" s="82"/>
      <c r="AC33" s="320"/>
      <c r="AD33" s="82"/>
      <c r="AE33" s="82"/>
      <c r="AF33" s="82"/>
      <c r="AG33" s="82"/>
      <c r="AH33" s="82"/>
      <c r="AI33" s="82"/>
      <c r="AJ33" s="96"/>
      <c r="AK33" s="83"/>
      <c r="AL33" s="97"/>
      <c r="AM33" s="97"/>
      <c r="AN33" s="97"/>
      <c r="AO33" s="222"/>
      <c r="AP33" s="97"/>
      <c r="AQ33" s="97"/>
      <c r="AR33" s="83"/>
      <c r="AS33" s="83"/>
      <c r="AT33" s="83"/>
      <c r="AU33" s="83"/>
      <c r="AV33" s="89"/>
      <c r="AW33" s="95">
        <f>'Global (product)'!O31</f>
        <v>9.8868854967240974E-3</v>
      </c>
      <c r="AX33" s="95">
        <f>'South America (product)'!K31</f>
        <v>1.946912497770307E-3</v>
      </c>
      <c r="AY33" s="95">
        <f>'Oceania (product)'!K31</f>
        <v>4.1788465480483707E-5</v>
      </c>
      <c r="AZ33" s="95">
        <f>'NAM (product)'!K31</f>
        <v>1.452742952274582E-2</v>
      </c>
      <c r="BA33" s="85">
        <f>'Canada (product)'!K31</f>
        <v>9.8089015521158167E-3</v>
      </c>
      <c r="BB33" s="95">
        <f>'Europe (product)'!K31</f>
        <v>5.299685835509986E-2</v>
      </c>
      <c r="BC33" s="95">
        <f>'GCC (product)'!K31</f>
        <v>9.71358312394794E-5</v>
      </c>
      <c r="BD33" s="95" t="str">
        <f>'Russia and Other Euro (product)'!K31</f>
        <v>nd</v>
      </c>
      <c r="BE33" s="95" t="str">
        <f>'Africa (product)'!K31</f>
        <v>nd</v>
      </c>
      <c r="BF33" s="95" t="str">
        <f>'Other Asia (product)'!K31</f>
        <v>nd</v>
      </c>
      <c r="BG33" s="95">
        <f>'China (product)'!K31</f>
        <v>0</v>
      </c>
    </row>
    <row r="34" spans="1:59">
      <c r="A34" s="58" t="s">
        <v>114</v>
      </c>
      <c r="B34" s="16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6"/>
      <c r="N34" s="82"/>
      <c r="O34" s="82"/>
      <c r="P34" s="82"/>
      <c r="Q34" s="82"/>
      <c r="R34" s="82"/>
      <c r="S34" s="91"/>
      <c r="T34" s="91"/>
      <c r="U34" s="91"/>
      <c r="V34" s="91"/>
      <c r="W34" s="91"/>
      <c r="X34" s="96"/>
      <c r="Y34" s="82"/>
      <c r="Z34" s="82"/>
      <c r="AA34" s="82"/>
      <c r="AB34" s="82"/>
      <c r="AC34" s="320"/>
      <c r="AD34" s="82"/>
      <c r="AE34" s="82"/>
      <c r="AF34" s="82"/>
      <c r="AG34" s="82"/>
      <c r="AH34" s="82"/>
      <c r="AI34" s="82"/>
      <c r="AJ34" s="96"/>
      <c r="AK34" s="83"/>
      <c r="AL34" s="97"/>
      <c r="AM34" s="97"/>
      <c r="AN34" s="97"/>
      <c r="AO34" s="222"/>
      <c r="AP34" s="97"/>
      <c r="AQ34" s="97"/>
      <c r="AR34" s="83"/>
      <c r="AS34" s="83"/>
      <c r="AT34" s="83"/>
      <c r="AU34" s="83"/>
      <c r="AV34" s="89"/>
      <c r="AW34" s="82"/>
      <c r="AX34" s="82"/>
      <c r="AY34" s="82"/>
      <c r="AZ34" s="82"/>
      <c r="BA34" s="320"/>
      <c r="BB34" s="82"/>
      <c r="BC34" s="82"/>
      <c r="BD34" s="82"/>
      <c r="BE34" s="82"/>
      <c r="BF34" s="82"/>
      <c r="BG34" s="82"/>
    </row>
    <row r="35" spans="1:59" ht="17">
      <c r="A35" s="250" t="s">
        <v>79</v>
      </c>
      <c r="B35" s="16" t="s">
        <v>24</v>
      </c>
      <c r="C35" s="110">
        <f>'Global (product)'!$C$34*C11</f>
        <v>2.4540713800871323</v>
      </c>
      <c r="D35" s="114" t="s">
        <v>120</v>
      </c>
      <c r="E35" s="114" t="s">
        <v>120</v>
      </c>
      <c r="F35" s="114" t="s">
        <v>120</v>
      </c>
      <c r="G35" s="114" t="s">
        <v>120</v>
      </c>
      <c r="H35" s="114" t="s">
        <v>120</v>
      </c>
      <c r="I35" s="114" t="s">
        <v>120</v>
      </c>
      <c r="J35" s="114" t="s">
        <v>120</v>
      </c>
      <c r="K35" s="114" t="s">
        <v>120</v>
      </c>
      <c r="L35" s="114" t="s">
        <v>120</v>
      </c>
      <c r="M35" s="104"/>
      <c r="N35" s="108">
        <f>'Global (product)'!$E$34*N11</f>
        <v>1.226883581341405</v>
      </c>
      <c r="O35" s="108">
        <f>'South America (product)'!$E$34*O11</f>
        <v>1.7328213848900607</v>
      </c>
      <c r="P35" s="108">
        <f>'Oceania (product)'!$E$34*P11</f>
        <v>1.727818960597312</v>
      </c>
      <c r="Q35" s="108">
        <f>'Canada (product)'!$E$34*Q11</f>
        <v>8.1292747600407758</v>
      </c>
      <c r="R35" s="108">
        <f>'Europe (product)'!$E$34*R11</f>
        <v>2.6040087044536224</v>
      </c>
      <c r="S35" s="130" t="s">
        <v>120</v>
      </c>
      <c r="T35" s="130" t="s">
        <v>120</v>
      </c>
      <c r="U35" s="130" t="s">
        <v>120</v>
      </c>
      <c r="V35" s="130" t="s">
        <v>120</v>
      </c>
      <c r="W35" s="130" t="s">
        <v>120</v>
      </c>
      <c r="X35" s="109"/>
      <c r="Y35" s="208">
        <f>(((IFERROR('Global (product)'!G34*'Global (product)'!$L$5,0))+(IFERROR('Global (product)'!I34*'Global (product)'!$L$4,0)))*$Y$11)</f>
        <v>0.39801391635615541</v>
      </c>
      <c r="Z35" s="208">
        <f>'South America (product)'!G34*$Z$11</f>
        <v>0.12858749513363701</v>
      </c>
      <c r="AA35" s="208">
        <f>'Oceania (product)'!G34*$AA$11</f>
        <v>0</v>
      </c>
      <c r="AB35" s="208">
        <f>'NAM (product)'!G34*$AB$11</f>
        <v>0.4487269351399964</v>
      </c>
      <c r="AC35" s="103">
        <f>'Canada (product)'!G34*$AC$11</f>
        <v>0.1281104548429835</v>
      </c>
      <c r="AD35" s="208">
        <f>'Europe (product)'!G34*$AD$11</f>
        <v>9.6869748661806573E-2</v>
      </c>
      <c r="AE35" s="208">
        <f>'GCC (product)'!G34*$AE$11</f>
        <v>2.8515512415345774E-4</v>
      </c>
      <c r="AF35" s="130" t="s">
        <v>120</v>
      </c>
      <c r="AG35" s="130" t="s">
        <v>120</v>
      </c>
      <c r="AH35" s="130" t="s">
        <v>120</v>
      </c>
      <c r="AI35" s="130" t="s">
        <v>120</v>
      </c>
      <c r="AJ35" s="109"/>
      <c r="AK35" s="252">
        <f>(((IFERROR('Global (product)'!K34*'Global (product)'!$L$5,0))+(IFERROR('Global (product)'!M34*'Global (product)'!$L$4,0))))</f>
        <v>0.85217758004048449</v>
      </c>
      <c r="AL35" s="115">
        <f>'South America (product)'!I34</f>
        <v>2.2457562507813487</v>
      </c>
      <c r="AM35" s="115">
        <f>'Oceania (product)'!I34</f>
        <v>0.64790666802434138</v>
      </c>
      <c r="AN35" s="115">
        <f>'NAM (product)'!I34</f>
        <v>1.3535424580747115</v>
      </c>
      <c r="AO35" s="105">
        <f>'Canada (product)'!I34</f>
        <v>1.3930860446293916</v>
      </c>
      <c r="AP35" s="115">
        <f>'Europe (product)'!I34</f>
        <v>2.2902567565450904</v>
      </c>
      <c r="AQ35" s="115">
        <f>'GCC (product)'!I34</f>
        <v>0.25606442531181456</v>
      </c>
      <c r="AR35" s="130" t="s">
        <v>120</v>
      </c>
      <c r="AS35" s="130" t="s">
        <v>120</v>
      </c>
      <c r="AT35" s="130" t="s">
        <v>120</v>
      </c>
      <c r="AU35" s="130" t="s">
        <v>120</v>
      </c>
      <c r="AV35" s="111"/>
      <c r="AW35" s="108">
        <f>'Global (product)'!O34</f>
        <v>1.0946818077911737</v>
      </c>
      <c r="AX35" s="108">
        <f>'South America (product)'!K34</f>
        <v>2.437858046970407</v>
      </c>
      <c r="AY35" s="108">
        <f>'Oceania (product)'!K34</f>
        <v>0</v>
      </c>
      <c r="AZ35" s="108">
        <f>'NAM (product)'!K34</f>
        <v>2.8495720804141565E-2</v>
      </c>
      <c r="BA35" s="101">
        <f>'Canada (product)'!K34</f>
        <v>0.43360154786400912</v>
      </c>
      <c r="BB35" s="108">
        <f>'Europe (product)'!K34</f>
        <v>0.70074428186886262</v>
      </c>
      <c r="BC35" s="108">
        <f>'GCC (product)'!K34</f>
        <v>0</v>
      </c>
      <c r="BD35" s="108" t="str">
        <f>'Russia and Other Euro (product)'!K34</f>
        <v>nd</v>
      </c>
      <c r="BE35" s="108" t="str">
        <f>'Africa (product)'!K34</f>
        <v>nd</v>
      </c>
      <c r="BF35" s="108" t="str">
        <f>'Other Asia (product)'!K34</f>
        <v>nd</v>
      </c>
      <c r="BG35" s="108">
        <f>'China (product)'!K34</f>
        <v>0</v>
      </c>
    </row>
    <row r="36" spans="1:59" ht="17">
      <c r="A36" s="250" t="s">
        <v>113</v>
      </c>
      <c r="B36" s="16" t="s">
        <v>24</v>
      </c>
      <c r="C36" s="82">
        <f>'Global (product)'!$C$35*C11</f>
        <v>0</v>
      </c>
      <c r="D36" s="114" t="s">
        <v>120</v>
      </c>
      <c r="E36" s="114" t="s">
        <v>120</v>
      </c>
      <c r="F36" s="114" t="s">
        <v>120</v>
      </c>
      <c r="G36" s="114" t="s">
        <v>120</v>
      </c>
      <c r="H36" s="114" t="s">
        <v>120</v>
      </c>
      <c r="I36" s="114" t="s">
        <v>120</v>
      </c>
      <c r="J36" s="114" t="s">
        <v>120</v>
      </c>
      <c r="K36" s="114" t="s">
        <v>120</v>
      </c>
      <c r="L36" s="114" t="s">
        <v>120</v>
      </c>
      <c r="M36" s="86"/>
      <c r="N36" s="114">
        <f>'Global (product)'!$E$35*N11</f>
        <v>0</v>
      </c>
      <c r="O36" s="114">
        <f>'South America (product)'!$E$35*O11</f>
        <v>0</v>
      </c>
      <c r="P36" s="114">
        <f>'Oceania (product)'!$E$35*P11</f>
        <v>0</v>
      </c>
      <c r="Q36" s="114">
        <f>'Canada (product)'!$E$35*Q11</f>
        <v>0</v>
      </c>
      <c r="R36" s="114">
        <f>'Europe (product)'!$E$35*R11</f>
        <v>0</v>
      </c>
      <c r="S36" s="130" t="s">
        <v>120</v>
      </c>
      <c r="T36" s="130" t="s">
        <v>120</v>
      </c>
      <c r="U36" s="130" t="s">
        <v>120</v>
      </c>
      <c r="V36" s="130" t="s">
        <v>120</v>
      </c>
      <c r="W36" s="130" t="s">
        <v>120</v>
      </c>
      <c r="X36" s="96"/>
      <c r="Y36" s="252">
        <f>(((IFERROR('Global (product)'!G35*'Global (product)'!$L$5,0))+(IFERROR('Global (product)'!I35*'Global (product)'!$L$4,0)))*$Y$11)</f>
        <v>1.3243056273862925E-3</v>
      </c>
      <c r="Z36" s="209" t="s">
        <v>120</v>
      </c>
      <c r="AA36" s="209">
        <f>'Oceania (product)'!G35*$AA$11</f>
        <v>0</v>
      </c>
      <c r="AB36" s="209">
        <f>'NAM (product)'!G35*$AB$11</f>
        <v>0</v>
      </c>
      <c r="AC36" s="103">
        <f>'Canada (product)'!G35*$AC$11</f>
        <v>0</v>
      </c>
      <c r="AD36" s="209">
        <f>'Europe (product)'!G35*$AD$11</f>
        <v>0</v>
      </c>
      <c r="AE36" s="209">
        <f>'GCC (product)'!G35*$AE$11</f>
        <v>6.8158564081328993E-3</v>
      </c>
      <c r="AF36" s="130" t="s">
        <v>120</v>
      </c>
      <c r="AG36" s="130" t="s">
        <v>120</v>
      </c>
      <c r="AH36" s="130" t="s">
        <v>120</v>
      </c>
      <c r="AI36" s="130" t="s">
        <v>120</v>
      </c>
      <c r="AJ36" s="96"/>
      <c r="AK36" s="252">
        <f>(((IFERROR('Global (product)'!K35*'Global (product)'!$L$5,0))+(IFERROR('Global (product)'!M35*'Global (product)'!$L$4,0))))</f>
        <v>1.5021809097512931E-3</v>
      </c>
      <c r="AL36" s="97"/>
      <c r="AM36" s="97"/>
      <c r="AN36" s="97"/>
      <c r="AO36" s="222"/>
      <c r="AP36" s="97"/>
      <c r="AQ36" s="97"/>
      <c r="AR36" s="130" t="s">
        <v>120</v>
      </c>
      <c r="AS36" s="130" t="s">
        <v>120</v>
      </c>
      <c r="AT36" s="130" t="s">
        <v>120</v>
      </c>
      <c r="AU36" s="130" t="s">
        <v>120</v>
      </c>
      <c r="AV36" s="89"/>
      <c r="AW36" s="108">
        <f>'Global (product)'!O35</f>
        <v>0.12890865073048197</v>
      </c>
      <c r="AX36" s="108" t="str">
        <f>'South America (product)'!K35</f>
        <v>nd</v>
      </c>
      <c r="AY36" s="108">
        <f>'Oceania (product)'!K35</f>
        <v>0</v>
      </c>
      <c r="AZ36" s="108" t="str">
        <f>'NAM (product)'!K35</f>
        <v>nd</v>
      </c>
      <c r="BA36" s="101" t="str">
        <f>'Canada (product)'!K35</f>
        <v>nd</v>
      </c>
      <c r="BB36" s="108">
        <f>'Europe (product)'!K35</f>
        <v>0</v>
      </c>
      <c r="BC36" s="108">
        <f>'GCC (product)'!K35</f>
        <v>0.46803055075731426</v>
      </c>
      <c r="BD36" s="108" t="str">
        <f>'Russia and Other Euro (product)'!K35</f>
        <v>nd</v>
      </c>
      <c r="BE36" s="108" t="str">
        <f>'Africa (product)'!K35</f>
        <v>nd</v>
      </c>
      <c r="BF36" s="108" t="str">
        <f>'Other Asia (product)'!K35</f>
        <v>nd</v>
      </c>
      <c r="BG36" s="108">
        <f>'China (product)'!K35</f>
        <v>0</v>
      </c>
    </row>
    <row r="37" spans="1:59">
      <c r="A37" s="250" t="s">
        <v>82</v>
      </c>
      <c r="B37" s="16" t="s">
        <v>88</v>
      </c>
      <c r="C37" s="119">
        <f>'Global (product)'!$C$36*C11</f>
        <v>9.0511129939617217E-7</v>
      </c>
      <c r="D37" s="114" t="s">
        <v>120</v>
      </c>
      <c r="E37" s="114" t="s">
        <v>120</v>
      </c>
      <c r="F37" s="114" t="s">
        <v>120</v>
      </c>
      <c r="G37" s="114" t="s">
        <v>120</v>
      </c>
      <c r="H37" s="114" t="s">
        <v>120</v>
      </c>
      <c r="I37" s="114" t="s">
        <v>120</v>
      </c>
      <c r="J37" s="114" t="s">
        <v>120</v>
      </c>
      <c r="K37" s="114" t="s">
        <v>120</v>
      </c>
      <c r="L37" s="114" t="s">
        <v>120</v>
      </c>
      <c r="M37" s="118"/>
      <c r="N37" s="212">
        <f>'Global (product)'!$E$36*N11</f>
        <v>1.9911210837539376E-3</v>
      </c>
      <c r="O37" s="212">
        <f>'South America (product)'!$E$36*O11</f>
        <v>1.4188063087613944E-6</v>
      </c>
      <c r="P37" s="212">
        <f>'Oceania (product)'!$E$36*P11</f>
        <v>2.0436062318143062E-6</v>
      </c>
      <c r="Q37" s="212">
        <f>'Canada (product)'!$E$36*Q11</f>
        <v>2.5775555899763413E-3</v>
      </c>
      <c r="R37" s="212">
        <f>'Europe (product)'!$E$36*R11</f>
        <v>1.2476478814433744E-6</v>
      </c>
      <c r="S37" s="130" t="s">
        <v>120</v>
      </c>
      <c r="T37" s="130" t="s">
        <v>120</v>
      </c>
      <c r="U37" s="130" t="s">
        <v>120</v>
      </c>
      <c r="V37" s="130" t="s">
        <v>120</v>
      </c>
      <c r="W37" s="130" t="s">
        <v>120</v>
      </c>
      <c r="X37" s="96"/>
      <c r="Y37" s="82"/>
      <c r="Z37" s="82"/>
      <c r="AA37" s="82"/>
      <c r="AB37" s="82"/>
      <c r="AC37" s="320"/>
      <c r="AD37" s="82"/>
      <c r="AE37" s="82"/>
      <c r="AF37" s="82"/>
      <c r="AG37" s="82"/>
      <c r="AH37" s="82"/>
      <c r="AI37" s="82"/>
      <c r="AJ37" s="96"/>
      <c r="AK37" s="82"/>
      <c r="AL37" s="97"/>
      <c r="AM37" s="97"/>
      <c r="AN37" s="97"/>
      <c r="AO37" s="222"/>
      <c r="AP37" s="97"/>
      <c r="AQ37" s="97"/>
      <c r="AR37" s="82"/>
      <c r="AS37" s="82"/>
      <c r="AT37" s="82"/>
      <c r="AU37" s="82"/>
      <c r="AV37" s="89"/>
      <c r="AW37" s="108"/>
      <c r="AX37" s="108"/>
      <c r="AY37" s="108"/>
      <c r="AZ37" s="108"/>
      <c r="BA37" s="101"/>
      <c r="BB37" s="108"/>
      <c r="BC37" s="108"/>
      <c r="BD37" s="108"/>
      <c r="BE37" s="108"/>
      <c r="BF37" s="108"/>
      <c r="BG37" s="108"/>
    </row>
    <row r="38" spans="1:59">
      <c r="A38" s="250" t="s">
        <v>83</v>
      </c>
      <c r="B38" s="16"/>
      <c r="C38" s="82"/>
      <c r="D38" s="114" t="s">
        <v>120</v>
      </c>
      <c r="E38" s="114" t="s">
        <v>120</v>
      </c>
      <c r="F38" s="114" t="s">
        <v>120</v>
      </c>
      <c r="G38" s="114" t="s">
        <v>120</v>
      </c>
      <c r="H38" s="114" t="s">
        <v>120</v>
      </c>
      <c r="I38" s="114" t="s">
        <v>120</v>
      </c>
      <c r="J38" s="114" t="s">
        <v>120</v>
      </c>
      <c r="K38" s="114" t="s">
        <v>120</v>
      </c>
      <c r="L38" s="114" t="s">
        <v>120</v>
      </c>
      <c r="M38" s="86"/>
      <c r="N38" s="82"/>
      <c r="O38" s="82"/>
      <c r="P38" s="82"/>
      <c r="Q38" s="82"/>
      <c r="R38" s="82"/>
      <c r="S38" s="91"/>
      <c r="T38" s="91"/>
      <c r="U38" s="91"/>
      <c r="V38" s="91"/>
      <c r="W38" s="91"/>
      <c r="X38" s="96"/>
      <c r="Y38" s="82"/>
      <c r="Z38" s="82"/>
      <c r="AA38" s="82"/>
      <c r="AB38" s="82"/>
      <c r="AC38" s="320"/>
      <c r="AD38" s="82"/>
      <c r="AE38" s="82"/>
      <c r="AF38" s="82"/>
      <c r="AG38" s="82"/>
      <c r="AH38" s="82"/>
      <c r="AI38" s="82"/>
      <c r="AJ38" s="96"/>
      <c r="AK38" s="82"/>
      <c r="AL38" s="97"/>
      <c r="AM38" s="97"/>
      <c r="AN38" s="97"/>
      <c r="AO38" s="222"/>
      <c r="AP38" s="97"/>
      <c r="AQ38" s="97"/>
      <c r="AR38" s="82"/>
      <c r="AS38" s="82"/>
      <c r="AT38" s="82"/>
      <c r="AU38" s="82"/>
      <c r="AV38" s="89"/>
      <c r="AW38" s="108"/>
      <c r="AX38" s="108"/>
      <c r="AY38" s="108"/>
      <c r="AZ38" s="108"/>
      <c r="BA38" s="101"/>
      <c r="BB38" s="108"/>
      <c r="BC38" s="108"/>
      <c r="BD38" s="108"/>
      <c r="BE38" s="108"/>
      <c r="BF38" s="108"/>
      <c r="BG38" s="108"/>
    </row>
    <row r="39" spans="1:59" s="81" customFormat="1" ht="42">
      <c r="A39" s="53" t="s">
        <v>84</v>
      </c>
      <c r="B39" s="129" t="s">
        <v>216</v>
      </c>
      <c r="C39" s="92" t="str">
        <f>'Global (product)'!$C$37</f>
        <v>Other forest</v>
      </c>
      <c r="D39" s="114" t="s">
        <v>120</v>
      </c>
      <c r="E39" s="114" t="s">
        <v>120</v>
      </c>
      <c r="F39" s="114" t="s">
        <v>120</v>
      </c>
      <c r="G39" s="114" t="s">
        <v>120</v>
      </c>
      <c r="H39" s="114" t="s">
        <v>120</v>
      </c>
      <c r="I39" s="114" t="s">
        <v>120</v>
      </c>
      <c r="J39" s="114" t="s">
        <v>120</v>
      </c>
      <c r="K39" s="114" t="s">
        <v>120</v>
      </c>
      <c r="L39" s="114" t="s">
        <v>120</v>
      </c>
      <c r="M39" s="93"/>
      <c r="N39" s="213" t="str">
        <f>'Global (product)'!$E$37</f>
        <v xml:space="preserve">Pastureland </v>
      </c>
      <c r="O39" s="213" t="str">
        <f>'South America (product)'!$E$37</f>
        <v>Tropical Rainforest</v>
      </c>
      <c r="P39" s="213" t="str">
        <f>'Oceania (product)'!$E$37</f>
        <v>Pastureland</v>
      </c>
      <c r="Q39" s="213" t="str">
        <f>'Canada (product)'!$E$37</f>
        <v>Pastureland</v>
      </c>
      <c r="R39" s="213" t="str">
        <f>'Europe (product)'!$E$37</f>
        <v>Pastureland</v>
      </c>
      <c r="S39" s="130" t="s">
        <v>120</v>
      </c>
      <c r="T39" s="130" t="s">
        <v>120</v>
      </c>
      <c r="U39" s="130" t="s">
        <v>120</v>
      </c>
      <c r="V39" s="130" t="s">
        <v>120</v>
      </c>
      <c r="W39" s="130" t="s">
        <v>120</v>
      </c>
      <c r="X39" s="98"/>
      <c r="Y39" s="82"/>
      <c r="Z39" s="82"/>
      <c r="AA39" s="82"/>
      <c r="AB39" s="82"/>
      <c r="AC39" s="320"/>
      <c r="AD39" s="82"/>
      <c r="AE39" s="82"/>
      <c r="AF39" s="82"/>
      <c r="AG39" s="82"/>
      <c r="AH39" s="82"/>
      <c r="AI39" s="82"/>
      <c r="AJ39" s="98"/>
      <c r="AK39" s="82"/>
      <c r="AL39" s="99"/>
      <c r="AM39" s="99"/>
      <c r="AN39" s="99"/>
      <c r="AO39" s="319"/>
      <c r="AP39" s="99"/>
      <c r="AQ39" s="99"/>
      <c r="AR39" s="82"/>
      <c r="AS39" s="82"/>
      <c r="AT39" s="82"/>
      <c r="AU39" s="82"/>
      <c r="AV39" s="94"/>
      <c r="AW39" s="82"/>
      <c r="AX39" s="82"/>
      <c r="AY39" s="82"/>
      <c r="AZ39" s="82"/>
      <c r="BA39" s="320"/>
      <c r="BB39" s="82"/>
      <c r="BC39" s="82"/>
      <c r="BD39" s="82"/>
      <c r="BE39" s="82"/>
      <c r="BF39" s="82"/>
      <c r="BG39" s="82"/>
    </row>
    <row r="40" spans="1:59" s="81" customFormat="1" ht="30" customHeight="1">
      <c r="A40" s="53" t="s">
        <v>85</v>
      </c>
      <c r="B40" s="129" t="s">
        <v>216</v>
      </c>
      <c r="C40" s="92" t="str">
        <f>'Global (product)'!$C$38</f>
        <v>Forest</v>
      </c>
      <c r="D40" s="114" t="s">
        <v>120</v>
      </c>
      <c r="E40" s="114" t="s">
        <v>120</v>
      </c>
      <c r="F40" s="114" t="s">
        <v>120</v>
      </c>
      <c r="G40" s="114" t="s">
        <v>120</v>
      </c>
      <c r="H40" s="114" t="s">
        <v>120</v>
      </c>
      <c r="I40" s="114" t="s">
        <v>120</v>
      </c>
      <c r="J40" s="114" t="s">
        <v>120</v>
      </c>
      <c r="K40" s="114" t="s">
        <v>120</v>
      </c>
      <c r="L40" s="114" t="s">
        <v>120</v>
      </c>
      <c r="M40" s="93"/>
      <c r="N40" s="213" t="str">
        <f>'Global (product)'!$E$38</f>
        <v>Treated and vegetated</v>
      </c>
      <c r="O40" s="213" t="str">
        <f>'South America (product)'!$E$38</f>
        <v>Treated and vegetated</v>
      </c>
      <c r="P40" s="213" t="str">
        <f>'Oceania (product)'!$E$38</f>
        <v>Treated and vegetated</v>
      </c>
      <c r="Q40" s="213" t="str">
        <f>'Canada (product)'!$E$38</f>
        <v>Treated and vegetated</v>
      </c>
      <c r="R40" s="213" t="str">
        <f>'Europe (product)'!$E$38</f>
        <v>Treated and vegetated</v>
      </c>
      <c r="S40" s="130" t="s">
        <v>120</v>
      </c>
      <c r="T40" s="130" t="s">
        <v>120</v>
      </c>
      <c r="U40" s="130" t="s">
        <v>120</v>
      </c>
      <c r="V40" s="130" t="s">
        <v>120</v>
      </c>
      <c r="W40" s="130" t="s">
        <v>120</v>
      </c>
      <c r="X40" s="98"/>
      <c r="Y40" s="82"/>
      <c r="Z40" s="82"/>
      <c r="AA40" s="82"/>
      <c r="AB40" s="82"/>
      <c r="AC40" s="320"/>
      <c r="AD40" s="82"/>
      <c r="AE40" s="82"/>
      <c r="AF40" s="82"/>
      <c r="AG40" s="82"/>
      <c r="AH40" s="82"/>
      <c r="AI40" s="82"/>
      <c r="AJ40" s="98"/>
      <c r="AK40" s="82"/>
      <c r="AL40" s="99"/>
      <c r="AM40" s="99"/>
      <c r="AN40" s="99"/>
      <c r="AO40" s="319"/>
      <c r="AP40" s="99"/>
      <c r="AQ40" s="99"/>
      <c r="AR40" s="82"/>
      <c r="AS40" s="82"/>
      <c r="AT40" s="82"/>
      <c r="AU40" s="82"/>
      <c r="AV40" s="94"/>
      <c r="AW40" s="82"/>
      <c r="AX40" s="82"/>
      <c r="AY40" s="82"/>
      <c r="AZ40" s="82"/>
      <c r="BA40" s="320"/>
      <c r="BB40" s="82"/>
      <c r="BC40" s="82"/>
      <c r="BD40" s="82"/>
      <c r="BE40" s="82"/>
      <c r="BF40" s="82"/>
      <c r="BG40" s="82"/>
    </row>
    <row r="41" spans="1:59">
      <c r="A41" s="53" t="s">
        <v>86</v>
      </c>
      <c r="B41" s="16" t="s">
        <v>89</v>
      </c>
      <c r="C41" s="119">
        <f>'Global (product)'!$C$39*C11</f>
        <v>2.0068564406917216E-6</v>
      </c>
      <c r="D41" s="114" t="s">
        <v>120</v>
      </c>
      <c r="E41" s="114" t="s">
        <v>120</v>
      </c>
      <c r="F41" s="114" t="s">
        <v>120</v>
      </c>
      <c r="G41" s="114" t="s">
        <v>120</v>
      </c>
      <c r="H41" s="114" t="s">
        <v>120</v>
      </c>
      <c r="I41" s="114" t="s">
        <v>120</v>
      </c>
      <c r="J41" s="114" t="s">
        <v>120</v>
      </c>
      <c r="K41" s="114" t="s">
        <v>120</v>
      </c>
      <c r="L41" s="114" t="s">
        <v>120</v>
      </c>
      <c r="M41" s="120"/>
      <c r="N41" s="223">
        <f>'Global (product)'!$E$39*N11</f>
        <v>2.3195236850155097E-5</v>
      </c>
      <c r="O41" s="223">
        <f>'South America (product)'!$E$39*O11</f>
        <v>1.7124989930426007E-5</v>
      </c>
      <c r="P41" s="223">
        <f>'Oceania (product)'!$E$39*P11</f>
        <v>1.5260593395539563E-5</v>
      </c>
      <c r="Q41" s="223">
        <f>'Canada (product)'!$E$39*Q11</f>
        <v>7.4702339602532352E-5</v>
      </c>
      <c r="R41" s="223">
        <f>'Europe (product)'!$E$39*R11</f>
        <v>2.7893279374550853E-5</v>
      </c>
      <c r="S41" s="130" t="s">
        <v>120</v>
      </c>
      <c r="T41" s="130" t="s">
        <v>120</v>
      </c>
      <c r="U41" s="130" t="s">
        <v>120</v>
      </c>
      <c r="V41" s="130" t="s">
        <v>120</v>
      </c>
      <c r="W41" s="130" t="s">
        <v>120</v>
      </c>
      <c r="X41" s="96"/>
      <c r="Y41" s="82"/>
      <c r="Z41" s="82"/>
      <c r="AA41" s="82"/>
      <c r="AB41" s="82"/>
      <c r="AC41" s="320"/>
      <c r="AD41" s="82"/>
      <c r="AE41" s="82"/>
      <c r="AF41" s="82"/>
      <c r="AG41" s="82"/>
      <c r="AH41" s="82"/>
      <c r="AI41" s="82"/>
      <c r="AJ41" s="96"/>
      <c r="AK41" s="82"/>
      <c r="AL41" s="97"/>
      <c r="AM41" s="97"/>
      <c r="AN41" s="97"/>
      <c r="AO41" s="222"/>
      <c r="AP41" s="97"/>
      <c r="AQ41" s="97"/>
      <c r="AR41" s="82"/>
      <c r="AS41" s="82"/>
      <c r="AT41" s="82"/>
      <c r="AU41" s="82"/>
      <c r="AV41" s="89"/>
      <c r="AW41" s="82"/>
      <c r="AX41" s="82"/>
      <c r="AY41" s="82"/>
      <c r="AZ41" s="82"/>
      <c r="BA41" s="320"/>
      <c r="BB41" s="82"/>
      <c r="BC41" s="82"/>
      <c r="BD41" s="82"/>
      <c r="BE41" s="82"/>
      <c r="BF41" s="82"/>
      <c r="BG41" s="82"/>
    </row>
    <row r="42" spans="1:59">
      <c r="A42" s="250"/>
      <c r="B42" s="16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6"/>
      <c r="N42" s="82"/>
      <c r="O42" s="82"/>
      <c r="P42" s="82"/>
      <c r="Q42" s="82"/>
      <c r="R42" s="82"/>
      <c r="S42" s="91"/>
      <c r="T42" s="91"/>
      <c r="U42" s="91"/>
      <c r="V42" s="91"/>
      <c r="W42" s="91"/>
      <c r="X42" s="96"/>
      <c r="Y42" s="82"/>
      <c r="Z42" s="82"/>
      <c r="AA42" s="82"/>
      <c r="AB42" s="82"/>
      <c r="AC42" s="320"/>
      <c r="AD42" s="82"/>
      <c r="AE42" s="82"/>
      <c r="AF42" s="82"/>
      <c r="AG42" s="82"/>
      <c r="AH42" s="82"/>
      <c r="AI42" s="82"/>
      <c r="AJ42" s="96"/>
      <c r="AK42" s="82"/>
      <c r="AL42" s="97"/>
      <c r="AM42" s="97"/>
      <c r="AN42" s="97"/>
      <c r="AO42" s="222"/>
      <c r="AP42" s="97"/>
      <c r="AQ42" s="97"/>
      <c r="AR42" s="82"/>
      <c r="AS42" s="82"/>
      <c r="AT42" s="82"/>
      <c r="AU42" s="82"/>
      <c r="AV42" s="89"/>
      <c r="AW42" s="82"/>
      <c r="AX42" s="82"/>
      <c r="AY42" s="82"/>
      <c r="AZ42" s="82"/>
      <c r="BA42" s="320"/>
      <c r="BB42" s="82"/>
      <c r="BC42" s="82"/>
      <c r="BD42" s="82"/>
      <c r="BE42" s="82"/>
      <c r="BF42" s="82"/>
      <c r="BG42" s="82"/>
    </row>
    <row r="43" spans="1:59">
      <c r="A43" s="243" t="s">
        <v>35</v>
      </c>
      <c r="B43" s="24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6"/>
      <c r="N43" s="82"/>
      <c r="O43" s="82"/>
      <c r="P43" s="82"/>
      <c r="Q43" s="82"/>
      <c r="R43" s="82"/>
      <c r="S43" s="91"/>
      <c r="T43" s="91"/>
      <c r="U43" s="91"/>
      <c r="V43" s="91"/>
      <c r="W43" s="91"/>
      <c r="X43" s="96"/>
      <c r="Y43" s="82"/>
      <c r="Z43" s="82"/>
      <c r="AA43" s="82"/>
      <c r="AB43" s="82"/>
      <c r="AC43" s="320"/>
      <c r="AD43" s="82"/>
      <c r="AE43" s="82"/>
      <c r="AF43" s="82"/>
      <c r="AG43" s="82"/>
      <c r="AH43" s="82"/>
      <c r="AI43" s="82"/>
      <c r="AJ43" s="96"/>
      <c r="AK43" s="82"/>
      <c r="AL43" s="97"/>
      <c r="AM43" s="97"/>
      <c r="AN43" s="97"/>
      <c r="AO43" s="222"/>
      <c r="AP43" s="97"/>
      <c r="AQ43" s="97"/>
      <c r="AR43" s="82"/>
      <c r="AS43" s="82"/>
      <c r="AT43" s="82"/>
      <c r="AU43" s="82"/>
      <c r="AV43" s="89"/>
      <c r="AW43" s="82"/>
      <c r="AX43" s="82"/>
      <c r="AY43" s="82"/>
      <c r="AZ43" s="82"/>
      <c r="BA43" s="320"/>
      <c r="BB43" s="82"/>
      <c r="BC43" s="82"/>
      <c r="BD43" s="82"/>
      <c r="BE43" s="82"/>
      <c r="BF43" s="82"/>
      <c r="BG43" s="82"/>
    </row>
    <row r="44" spans="1:59">
      <c r="A44" s="250" t="s">
        <v>36</v>
      </c>
      <c r="B44" s="16" t="s">
        <v>20</v>
      </c>
      <c r="C44" s="114">
        <f>'Global (product)'!$C$42*C11</f>
        <v>2.7167770933778503</v>
      </c>
      <c r="D44" s="114" t="s">
        <v>120</v>
      </c>
      <c r="E44" s="114" t="s">
        <v>120</v>
      </c>
      <c r="F44" s="114" t="s">
        <v>120</v>
      </c>
      <c r="G44" s="114" t="s">
        <v>120</v>
      </c>
      <c r="H44" s="114" t="s">
        <v>120</v>
      </c>
      <c r="I44" s="114" t="s">
        <v>120</v>
      </c>
      <c r="J44" s="114" t="s">
        <v>120</v>
      </c>
      <c r="K44" s="114" t="s">
        <v>120</v>
      </c>
      <c r="L44" s="114" t="s">
        <v>120</v>
      </c>
      <c r="M44" s="86"/>
      <c r="N44" s="112">
        <f>'Global (product)'!E42*$N$11</f>
        <v>49.022555631462886</v>
      </c>
      <c r="O44" s="112">
        <f>'South America (product)'!$E42*$N$11</f>
        <v>215.83882964131178</v>
      </c>
      <c r="P44" s="112">
        <f>'Oceania (product)'!$E42*$N$11</f>
        <v>0.31141745745414834</v>
      </c>
      <c r="Q44" s="112">
        <f>'Canada (product)'!$E42*$N$11</f>
        <v>0</v>
      </c>
      <c r="R44" s="112">
        <f>'Europe (product)'!$E42*$N$11</f>
        <v>1.4560697724665124</v>
      </c>
      <c r="S44" s="112">
        <f>'Russia and Other Euro (product)'!$E42*$N$11</f>
        <v>0</v>
      </c>
      <c r="T44" s="130" t="s">
        <v>120</v>
      </c>
      <c r="U44" s="130" t="s">
        <v>120</v>
      </c>
      <c r="V44" s="117">
        <v>85.751725397671777</v>
      </c>
      <c r="W44" s="117">
        <v>13.573036100482451</v>
      </c>
      <c r="X44" s="96"/>
      <c r="Y44" s="115">
        <f>(((IFERROR('Global (product)'!G42*'Global (product)'!$L$5,0))+(IFERROR('Global (product)'!I42*'Global (product)'!$L$4,0)))*$Y$11)</f>
        <v>7.521120199164784</v>
      </c>
      <c r="Z44" s="115">
        <f>'South America (product)'!G42*$Z$11</f>
        <v>19.482227087740128</v>
      </c>
      <c r="AA44" s="115">
        <f>'Oceania (product)'!G42*$AA$11</f>
        <v>5.0597942590462734</v>
      </c>
      <c r="AB44" s="115">
        <f>'NAM (product)'!G42*$AB$11</f>
        <v>7.2883297344790661</v>
      </c>
      <c r="AC44" s="105">
        <f>'Canada (product)'!G42*$AC$11</f>
        <v>10.010213380482105</v>
      </c>
      <c r="AD44" s="115">
        <f>'Europe (product)'!G42*$AD$11</f>
        <v>6.0155250969382683</v>
      </c>
      <c r="AE44" s="115">
        <f>'GCC (product)'!G42*$AE$11</f>
        <v>0</v>
      </c>
      <c r="AF44" s="115">
        <f>'Russia and Other Euro (product)'!G42*$AF$11</f>
        <v>11.536994030560345</v>
      </c>
      <c r="AG44" s="115">
        <f>'Africa (product)'!G42*$AG$11</f>
        <v>0</v>
      </c>
      <c r="AH44" s="115">
        <f>'Other Asia (product)'!G42*$AH$11</f>
        <v>18.850975213647732</v>
      </c>
      <c r="AI44" s="130" t="s">
        <v>120</v>
      </c>
      <c r="AJ44" s="96"/>
      <c r="AK44" s="82"/>
      <c r="AL44" s="97"/>
      <c r="AM44" s="97"/>
      <c r="AN44" s="97"/>
      <c r="AO44" s="222"/>
      <c r="AP44" s="97"/>
      <c r="AQ44" s="97"/>
      <c r="AR44" s="82"/>
      <c r="AS44" s="82"/>
      <c r="AT44" s="82"/>
      <c r="AU44" s="82"/>
      <c r="AV44" s="89"/>
      <c r="AW44" s="112">
        <f>'Global (product)'!O42</f>
        <v>1.2256783255129369</v>
      </c>
      <c r="AX44" s="112">
        <f>'South America (product)'!K42</f>
        <v>0.12414950323443104</v>
      </c>
      <c r="AY44" s="112">
        <f>'Oceania (product)'!K42</f>
        <v>3.3564475743189242</v>
      </c>
      <c r="AZ44" s="112">
        <f>'NAM (product)'!K42</f>
        <v>0</v>
      </c>
      <c r="BA44" s="107">
        <f>'Canada (product)'!K42</f>
        <v>0</v>
      </c>
      <c r="BB44" s="112">
        <f>'Europe (product)'!K42</f>
        <v>2.371450884589327</v>
      </c>
      <c r="BC44" s="112">
        <f>'GCC (product)'!K42</f>
        <v>0</v>
      </c>
      <c r="BD44" s="112">
        <f>'Russia and Other Euro (product)'!K42</f>
        <v>1.0764245040521394</v>
      </c>
      <c r="BE44" s="112">
        <f>'Africa (product)'!K42</f>
        <v>0</v>
      </c>
      <c r="BF44" s="112">
        <f>'Other Asia (product)'!K42</f>
        <v>11.421241613375059</v>
      </c>
      <c r="BG44" s="112">
        <f>'China (product)'!K42</f>
        <v>0</v>
      </c>
    </row>
    <row r="45" spans="1:59">
      <c r="A45" s="250" t="s">
        <v>37</v>
      </c>
      <c r="B45" s="16" t="s">
        <v>20</v>
      </c>
      <c r="C45" s="114">
        <f>'Global (product)'!$C$43*C11</f>
        <v>8.9781422683204806</v>
      </c>
      <c r="D45" s="114" t="s">
        <v>120</v>
      </c>
      <c r="E45" s="114" t="s">
        <v>120</v>
      </c>
      <c r="F45" s="114" t="s">
        <v>120</v>
      </c>
      <c r="G45" s="114" t="s">
        <v>120</v>
      </c>
      <c r="H45" s="114" t="s">
        <v>120</v>
      </c>
      <c r="I45" s="114" t="s">
        <v>120</v>
      </c>
      <c r="J45" s="114" t="s">
        <v>120</v>
      </c>
      <c r="K45" s="114" t="s">
        <v>120</v>
      </c>
      <c r="L45" s="114" t="s">
        <v>120</v>
      </c>
      <c r="M45" s="86"/>
      <c r="N45" s="112">
        <f>'Global (product)'!E43*$N$11</f>
        <v>1.8696532077958983</v>
      </c>
      <c r="O45" s="112">
        <f>'South America (product)'!$E43*$N$11</f>
        <v>9.4121900153736393E-2</v>
      </c>
      <c r="P45" s="112">
        <f>'Oceania (product)'!$E43*$N$11</f>
        <v>9.9749842037554135</v>
      </c>
      <c r="Q45" s="112">
        <f>'Canada (product)'!$E43*$N$11</f>
        <v>0</v>
      </c>
      <c r="R45" s="112">
        <f>'Europe (product)'!$E43*$N$11</f>
        <v>0.10147731212904558</v>
      </c>
      <c r="S45" s="112">
        <f>'Russia and Other Euro (product)'!$E43*$N$11</f>
        <v>0</v>
      </c>
      <c r="T45" s="130" t="s">
        <v>120</v>
      </c>
      <c r="U45" s="130" t="s">
        <v>120</v>
      </c>
      <c r="V45" s="117">
        <v>0.23056909640133491</v>
      </c>
      <c r="W45" s="117">
        <v>0</v>
      </c>
      <c r="X45" s="96"/>
      <c r="Y45" s="115">
        <f>(((IFERROR('Global (product)'!G43*'Global (product)'!$L$5,0))+(IFERROR('Global (product)'!I43*'Global (product)'!$L$4,0)))*$Y$11)</f>
        <v>5.7138320351093841E-2</v>
      </c>
      <c r="Z45" s="115">
        <f>'South America (product)'!G43*$Z$11</f>
        <v>0</v>
      </c>
      <c r="AA45" s="115">
        <f>'Oceania (product)'!G43*$AA$11</f>
        <v>0.13410285471204406</v>
      </c>
      <c r="AB45" s="115">
        <f>'NAM (product)'!G43*$AB$11</f>
        <v>0.21403795640607606</v>
      </c>
      <c r="AC45" s="105">
        <f>'Canada (product)'!G43*$AC$11</f>
        <v>0.29397210241617699</v>
      </c>
      <c r="AD45" s="115">
        <f>'Europe (product)'!G43*$AD$11</f>
        <v>0</v>
      </c>
      <c r="AE45" s="115">
        <f>'GCC (product)'!G43*$AE$11</f>
        <v>0</v>
      </c>
      <c r="AF45" s="115">
        <f>'Russia and Other Euro (product)'!G43*$AF$11</f>
        <v>0.74462644662315758</v>
      </c>
      <c r="AG45" s="115">
        <f>'Africa (product)'!G43*$AG$11</f>
        <v>0</v>
      </c>
      <c r="AH45" s="115">
        <f>'Other Asia (product)'!G43*$AH$11</f>
        <v>6.4736876302231752E-2</v>
      </c>
      <c r="AI45" s="130" t="s">
        <v>120</v>
      </c>
      <c r="AJ45" s="96"/>
      <c r="AK45" s="82"/>
      <c r="AL45" s="97"/>
      <c r="AM45" s="97"/>
      <c r="AN45" s="97"/>
      <c r="AO45" s="222"/>
      <c r="AP45" s="97"/>
      <c r="AQ45" s="97"/>
      <c r="AR45" s="82"/>
      <c r="AS45" s="82"/>
      <c r="AT45" s="82"/>
      <c r="AU45" s="82"/>
      <c r="AV45" s="89"/>
      <c r="AW45" s="112">
        <f>'Global (product)'!O43</f>
        <v>0.44515211263686694</v>
      </c>
      <c r="AX45" s="112">
        <f>'South America (product)'!K43</f>
        <v>0</v>
      </c>
      <c r="AY45" s="112">
        <f>'Oceania (product)'!K43</f>
        <v>0</v>
      </c>
      <c r="AZ45" s="112">
        <f>'NAM (product)'!K43</f>
        <v>2.804326025330091</v>
      </c>
      <c r="BA45" s="107">
        <f>'Canada (product)'!K43</f>
        <v>5.1495672127549099</v>
      </c>
      <c r="BB45" s="112">
        <f>'Europe (product)'!K43</f>
        <v>1.5949146641466284E-2</v>
      </c>
      <c r="BC45" s="112">
        <f>'GCC (product)'!K43</f>
        <v>0</v>
      </c>
      <c r="BD45" s="112">
        <f>'Russia and Other Euro (product)'!K43</f>
        <v>0.25052380052309803</v>
      </c>
      <c r="BE45" s="112">
        <f>'Africa (product)'!K43</f>
        <v>0</v>
      </c>
      <c r="BF45" s="112">
        <f>'Other Asia (product)'!K43</f>
        <v>0</v>
      </c>
      <c r="BG45" s="112">
        <f>'China (product)'!K43</f>
        <v>0</v>
      </c>
    </row>
    <row r="46" spans="1:59" ht="17">
      <c r="A46" s="250" t="s">
        <v>38</v>
      </c>
      <c r="B46" s="16" t="s">
        <v>24</v>
      </c>
      <c r="C46" s="114">
        <f>'Global (product)'!$C$44*C11</f>
        <v>1.5377328479766706E-3</v>
      </c>
      <c r="D46" s="114" t="s">
        <v>120</v>
      </c>
      <c r="E46" s="114" t="s">
        <v>120</v>
      </c>
      <c r="F46" s="114" t="s">
        <v>120</v>
      </c>
      <c r="G46" s="114" t="s">
        <v>120</v>
      </c>
      <c r="H46" s="114" t="s">
        <v>120</v>
      </c>
      <c r="I46" s="114" t="s">
        <v>120</v>
      </c>
      <c r="J46" s="114" t="s">
        <v>120</v>
      </c>
      <c r="K46" s="114" t="s">
        <v>120</v>
      </c>
      <c r="L46" s="114" t="s">
        <v>120</v>
      </c>
      <c r="M46" s="86"/>
      <c r="N46" s="112">
        <f>'Global (product)'!E44*$N$11</f>
        <v>130.36484021439946</v>
      </c>
      <c r="O46" s="112">
        <f>'South America (product)'!$E44*$N$11</f>
        <v>35.025177448649892</v>
      </c>
      <c r="P46" s="112">
        <f>'Oceania (product)'!$E44*$N$11</f>
        <v>323.99498044005088</v>
      </c>
      <c r="Q46" s="112">
        <f>'Canada (product)'!$E44*$N$11</f>
        <v>479.04356937933744</v>
      </c>
      <c r="R46" s="112">
        <f>'Europe (product)'!$E44*$N$11</f>
        <v>442.05863170114702</v>
      </c>
      <c r="S46" s="112">
        <f>'Russia and Other Euro (product)'!$E44*$N$11</f>
        <v>483.15576018245758</v>
      </c>
      <c r="T46" s="130" t="s">
        <v>120</v>
      </c>
      <c r="U46" s="130" t="s">
        <v>120</v>
      </c>
      <c r="V46" s="117">
        <v>155.51298040490431</v>
      </c>
      <c r="W46" s="117">
        <v>0.81444427942957398</v>
      </c>
      <c r="X46" s="96"/>
      <c r="Y46" s="115">
        <f>(((IFERROR('Global (product)'!G44*'Global (product)'!$L$5,0))+(IFERROR('Global (product)'!I44*'Global (product)'!$L$4,0)))*$Y$11)</f>
        <v>20.703733132623373</v>
      </c>
      <c r="Z46" s="115">
        <f>'South America (product)'!G44*$Z$11</f>
        <v>0</v>
      </c>
      <c r="AA46" s="115">
        <f>'Oceania (product)'!G44*$AA$11</f>
        <v>23.895194062770518</v>
      </c>
      <c r="AB46" s="115">
        <f>'NAM (product)'!G44*$AB$11</f>
        <v>19.862228888786873</v>
      </c>
      <c r="AC46" s="105">
        <f>'Canada (product)'!G44*$AC$11</f>
        <v>16.481923955558909</v>
      </c>
      <c r="AD46" s="115">
        <f>'Europe (product)'!G44*$AD$11</f>
        <v>18.983699415421395</v>
      </c>
      <c r="AE46" s="115">
        <f>'GCC (product)'!G44*$AE$11</f>
        <v>27.015372496477358</v>
      </c>
      <c r="AF46" s="115">
        <f>'Russia and Other Euro (product)'!G44*$AF$11</f>
        <v>0</v>
      </c>
      <c r="AG46" s="115">
        <f>'Africa (product)'!G44*$AG$11</f>
        <v>27.983414817786244</v>
      </c>
      <c r="AH46" s="115">
        <f>'Other Asia (product)'!G44*$AH$11</f>
        <v>0</v>
      </c>
      <c r="AI46" s="130" t="s">
        <v>120</v>
      </c>
      <c r="AJ46" s="96"/>
      <c r="AK46" s="82"/>
      <c r="AL46" s="97"/>
      <c r="AM46" s="97"/>
      <c r="AN46" s="97"/>
      <c r="AO46" s="222"/>
      <c r="AP46" s="97"/>
      <c r="AQ46" s="97"/>
      <c r="AR46" s="82"/>
      <c r="AS46" s="82"/>
      <c r="AT46" s="82"/>
      <c r="AU46" s="82"/>
      <c r="AV46" s="89"/>
      <c r="AW46" s="112">
        <f>'Global (product)'!O44</f>
        <v>21.345185449799104</v>
      </c>
      <c r="AX46" s="112">
        <f>'South America (product)'!K44</f>
        <v>17.21807187608167</v>
      </c>
      <c r="AY46" s="112">
        <f>'Oceania (product)'!K44</f>
        <v>8.1276153126126029</v>
      </c>
      <c r="AZ46" s="112">
        <f>'NAM (product)'!K44</f>
        <v>25.1429022523021</v>
      </c>
      <c r="BA46" s="107">
        <f>'Canada (product)'!K44</f>
        <v>8.8579254310601456</v>
      </c>
      <c r="BB46" s="112">
        <f>'Europe (product)'!K44</f>
        <v>38.555448897437884</v>
      </c>
      <c r="BC46" s="112">
        <f>'GCC (product)'!K44</f>
        <v>36.77969010639648</v>
      </c>
      <c r="BD46" s="112">
        <f>'Russia and Other Euro (product)'!K44</f>
        <v>0.26335529257941936</v>
      </c>
      <c r="BE46" s="112">
        <f>'Africa (product)'!K44</f>
        <v>16.98659984911966</v>
      </c>
      <c r="BF46" s="112">
        <f>'Other Asia (product)'!K44</f>
        <v>4.799180609174698</v>
      </c>
      <c r="BG46" s="112">
        <f>'China (product)'!K44</f>
        <v>0</v>
      </c>
    </row>
    <row r="47" spans="1:59">
      <c r="A47" s="250" t="s">
        <v>39</v>
      </c>
      <c r="B47" s="16" t="s">
        <v>20</v>
      </c>
      <c r="C47" s="114">
        <f>'Global (product)'!$C$45*C11</f>
        <v>0</v>
      </c>
      <c r="D47" s="114" t="s">
        <v>120</v>
      </c>
      <c r="E47" s="114" t="s">
        <v>120</v>
      </c>
      <c r="F47" s="114" t="s">
        <v>120</v>
      </c>
      <c r="G47" s="114" t="s">
        <v>120</v>
      </c>
      <c r="H47" s="114" t="s">
        <v>120</v>
      </c>
      <c r="I47" s="114" t="s">
        <v>120</v>
      </c>
      <c r="J47" s="114" t="s">
        <v>120</v>
      </c>
      <c r="K47" s="114" t="s">
        <v>120</v>
      </c>
      <c r="L47" s="114" t="s">
        <v>120</v>
      </c>
      <c r="M47" s="86"/>
      <c r="N47" s="112">
        <f>'Global (product)'!E45*$N$11</f>
        <v>569.35650933107991</v>
      </c>
      <c r="O47" s="112">
        <f>'South America (product)'!$E45*$N$11</f>
        <v>187.72040791886025</v>
      </c>
      <c r="P47" s="112">
        <f>'Oceania (product)'!$E45*$N$11</f>
        <v>271.61350155761954</v>
      </c>
      <c r="Q47" s="112">
        <f>'Canada (product)'!$E45*$N$11</f>
        <v>0</v>
      </c>
      <c r="R47" s="112">
        <f>'Europe (product)'!$E45*$N$11</f>
        <v>0</v>
      </c>
      <c r="S47" s="112">
        <f>'Russia and Other Euro (product)'!$E45*$N$11</f>
        <v>3.7057358147993043</v>
      </c>
      <c r="T47" s="130" t="s">
        <v>120</v>
      </c>
      <c r="U47" s="130" t="s">
        <v>120</v>
      </c>
      <c r="V47" s="117">
        <v>949.42630389630415</v>
      </c>
      <c r="W47" s="117">
        <v>423.69679208290546</v>
      </c>
      <c r="X47" s="96"/>
      <c r="Y47" s="115">
        <f>(((IFERROR('Global (product)'!G45*'Global (product)'!$L$5,0))+(IFERROR('Global (product)'!I45*'Global (product)'!$L$4,0)))*$Y$11)</f>
        <v>0</v>
      </c>
      <c r="Z47" s="115">
        <f>'South America (product)'!G45*$Z$11</f>
        <v>0</v>
      </c>
      <c r="AA47" s="115">
        <f>'Oceania (product)'!G45*$AA$11</f>
        <v>0</v>
      </c>
      <c r="AB47" s="115">
        <f>'NAM (product)'!G45*$AB$11</f>
        <v>0</v>
      </c>
      <c r="AC47" s="105">
        <f>'Canada (product)'!G45*$AC$11</f>
        <v>0</v>
      </c>
      <c r="AD47" s="115">
        <f>'Europe (product)'!G45*$AD$11</f>
        <v>0</v>
      </c>
      <c r="AE47" s="115">
        <f>'GCC (product)'!G45*$AE$11</f>
        <v>0</v>
      </c>
      <c r="AF47" s="115">
        <f>'Russia and Other Euro (product)'!G45*$AF$11</f>
        <v>3.3403457738606535</v>
      </c>
      <c r="AG47" s="115">
        <f>'Africa (product)'!G45*$AG$11</f>
        <v>0</v>
      </c>
      <c r="AH47" s="115">
        <f>'Other Asia (product)'!G45*$AH$11</f>
        <v>0</v>
      </c>
      <c r="AI47" s="130" t="s">
        <v>120</v>
      </c>
      <c r="AJ47" s="96"/>
      <c r="AK47" s="82"/>
      <c r="AL47" s="97"/>
      <c r="AM47" s="97"/>
      <c r="AN47" s="97"/>
      <c r="AO47" s="222"/>
      <c r="AP47" s="97"/>
      <c r="AQ47" s="97"/>
      <c r="AR47" s="82"/>
      <c r="AS47" s="82"/>
      <c r="AT47" s="82"/>
      <c r="AU47" s="82"/>
      <c r="AV47" s="89"/>
      <c r="AW47" s="112">
        <f>'Global (product)'!O45</f>
        <v>0</v>
      </c>
      <c r="AX47" s="112">
        <f>'South America (product)'!K45</f>
        <v>0</v>
      </c>
      <c r="AY47" s="112">
        <f>'Oceania (product)'!K45</f>
        <v>0</v>
      </c>
      <c r="AZ47" s="112">
        <f>'NAM (product)'!K45</f>
        <v>0</v>
      </c>
      <c r="BA47" s="107">
        <f>'Canada (product)'!K45</f>
        <v>0</v>
      </c>
      <c r="BB47" s="112">
        <f>'Europe (product)'!K45</f>
        <v>0</v>
      </c>
      <c r="BC47" s="112">
        <f>'GCC (product)'!K45</f>
        <v>0</v>
      </c>
      <c r="BD47" s="112">
        <f>'Russia and Other Euro (product)'!K45</f>
        <v>0</v>
      </c>
      <c r="BE47" s="112">
        <f>'Africa (product)'!K45</f>
        <v>0</v>
      </c>
      <c r="BF47" s="112">
        <f>'Other Asia (product)'!K45</f>
        <v>0</v>
      </c>
      <c r="BG47" s="112">
        <f>'China (product)'!K45</f>
        <v>0</v>
      </c>
    </row>
    <row r="48" spans="1:59">
      <c r="A48" s="250" t="s">
        <v>40</v>
      </c>
      <c r="B48" s="16" t="s">
        <v>41</v>
      </c>
      <c r="C48" s="110">
        <f>'Global (product)'!$C$46*C11</f>
        <v>8.1872892481521937</v>
      </c>
      <c r="D48" s="114" t="s">
        <v>120</v>
      </c>
      <c r="E48" s="114" t="s">
        <v>120</v>
      </c>
      <c r="F48" s="114" t="s">
        <v>120</v>
      </c>
      <c r="G48" s="114" t="s">
        <v>120</v>
      </c>
      <c r="H48" s="114" t="s">
        <v>120</v>
      </c>
      <c r="I48" s="114" t="s">
        <v>120</v>
      </c>
      <c r="J48" s="114" t="s">
        <v>120</v>
      </c>
      <c r="K48" s="114" t="s">
        <v>120</v>
      </c>
      <c r="L48" s="114" t="s">
        <v>120</v>
      </c>
      <c r="M48" s="86"/>
      <c r="N48" s="112">
        <f>'Global (product)'!E46*$N$11</f>
        <v>420.69418392007799</v>
      </c>
      <c r="O48" s="112">
        <f>'South America (product)'!$E46*$N$11</f>
        <v>169.84373113756882</v>
      </c>
      <c r="P48" s="112">
        <f>'Oceania (product)'!$E46*$N$11</f>
        <v>188.835629024643</v>
      </c>
      <c r="Q48" s="112">
        <f>'Canada (product)'!$E46*$N$11</f>
        <v>143.55547287316105</v>
      </c>
      <c r="R48" s="112">
        <f>'Europe (product)'!$E46*$N$11</f>
        <v>164.32792830730114</v>
      </c>
      <c r="S48" s="112">
        <f>'Russia and Other Euro (product)'!$E46*$N$11</f>
        <v>565.28506858889784</v>
      </c>
      <c r="T48" s="130" t="s">
        <v>120</v>
      </c>
      <c r="U48" s="130" t="s">
        <v>120</v>
      </c>
      <c r="V48" s="117">
        <v>24.014702546750485</v>
      </c>
      <c r="W48" s="117">
        <v>325.98256078584001</v>
      </c>
      <c r="X48" s="96"/>
      <c r="Y48" s="115">
        <f>(((IFERROR('Global (product)'!G46*'Global (product)'!$L$5,0))+(IFERROR('Global (product)'!I46*'Global (product)'!$L$4,0)))*$Y$11)</f>
        <v>50.658276498166337</v>
      </c>
      <c r="Z48" s="115">
        <f>'South America (product)'!G46*$Z$11</f>
        <v>83.798798283739472</v>
      </c>
      <c r="AA48" s="115">
        <f>'Oceania (product)'!G46*$AA$11</f>
        <v>39.692859904062701</v>
      </c>
      <c r="AB48" s="115">
        <f>'NAM (product)'!G46*$AB$11</f>
        <v>104.26003536393176</v>
      </c>
      <c r="AC48" s="105">
        <f>'Canada (product)'!G46*$AC$11</f>
        <v>92.140753620753713</v>
      </c>
      <c r="AD48" s="115">
        <f>'Europe (product)'!G46*$AD$11</f>
        <v>36.839650813806891</v>
      </c>
      <c r="AE48" s="115">
        <f>'GCC (product)'!G46*$AE$11</f>
        <v>0</v>
      </c>
      <c r="AF48" s="115">
        <f>'Russia and Other Euro (product)'!G46*$AF$11</f>
        <v>35.129329354586915</v>
      </c>
      <c r="AG48" s="115">
        <f>'Africa (product)'!G46*$AG$11</f>
        <v>44.546402247553353</v>
      </c>
      <c r="AH48" s="115">
        <f>'Other Asia (product)'!G46*$AH$11</f>
        <v>74.986217165526597</v>
      </c>
      <c r="AI48" s="130" t="s">
        <v>120</v>
      </c>
      <c r="AJ48" s="96"/>
      <c r="AK48" s="115">
        <f>(((IFERROR('Global (product)'!K46*'Global (product)'!$L$5,0))+(IFERROR('Global (product)'!M46*'Global (product)'!$L$4,0))))</f>
        <v>14214.265779510992</v>
      </c>
      <c r="AL48" s="115">
        <f>'South America (product)'!I46</f>
        <v>15750.53645924778</v>
      </c>
      <c r="AM48" s="115">
        <f>'Oceania (product)'!I46</f>
        <v>14667.415208926015</v>
      </c>
      <c r="AN48" s="115">
        <f>'NAM (product)'!I46</f>
        <v>15179.90421946085</v>
      </c>
      <c r="AO48" s="105">
        <f>'Canada (product)'!I46</f>
        <v>14787.268867171852</v>
      </c>
      <c r="AP48" s="115">
        <f>'Europe (product)'!I46</f>
        <v>14854.070585879244</v>
      </c>
      <c r="AQ48" s="115">
        <f>'GCC (product)'!I46</f>
        <v>14555.122255783446</v>
      </c>
      <c r="AR48" s="115">
        <f>'Russia and Other Euro (product)'!I46</f>
        <v>16383.620162657251</v>
      </c>
      <c r="AS48" s="117">
        <f>'Africa (product)'!I46</f>
        <v>14550.457098014909</v>
      </c>
      <c r="AT48" s="117">
        <f>'Other Asia (product)'!I46</f>
        <v>15065.411636579975</v>
      </c>
      <c r="AU48" s="117">
        <f>'China (product)'!I46</f>
        <v>13562</v>
      </c>
      <c r="AV48" s="89"/>
      <c r="AW48" s="112">
        <f>'Global (product)'!O46</f>
        <v>52.857027974196718</v>
      </c>
      <c r="AX48" s="112">
        <f>'South America (product)'!K46</f>
        <v>33.896745868050012</v>
      </c>
      <c r="AY48" s="112">
        <f>'Oceania (product)'!K46</f>
        <v>28.702896009691042</v>
      </c>
      <c r="AZ48" s="112">
        <f>'NAM (product)'!K46</f>
        <v>52.884328172408978</v>
      </c>
      <c r="BA48" s="107">
        <f>'Canada (product)'!K46</f>
        <v>32.029716187811594</v>
      </c>
      <c r="BB48" s="112">
        <f>'Europe (product)'!K46</f>
        <v>94.794327777591576</v>
      </c>
      <c r="BC48" s="112">
        <f>'GCC (product)'!K46</f>
        <v>9.6149746439481376</v>
      </c>
      <c r="BD48" s="112">
        <f>'Russia and Other Euro (product)'!K46</f>
        <v>95.096839295510819</v>
      </c>
      <c r="BE48" s="112">
        <f>'Africa (product)'!K46</f>
        <v>25.239241171755108</v>
      </c>
      <c r="BF48" s="112">
        <f>'Other Asia (product)'!K46</f>
        <v>28.640873783590109</v>
      </c>
      <c r="BG48" s="112">
        <f>'China (product)'!K46</f>
        <v>0</v>
      </c>
    </row>
    <row r="49" spans="1:59">
      <c r="A49" s="250"/>
      <c r="B49" s="16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6"/>
      <c r="N49" s="82"/>
      <c r="O49" s="82"/>
      <c r="P49" s="82"/>
      <c r="Q49" s="82"/>
      <c r="R49" s="82"/>
      <c r="S49" s="91"/>
      <c r="T49" s="91"/>
      <c r="U49" s="91"/>
      <c r="V49" s="91"/>
      <c r="W49" s="91"/>
      <c r="X49" s="96"/>
      <c r="Y49" s="82"/>
      <c r="Z49" s="82"/>
      <c r="AA49" s="82"/>
      <c r="AB49" s="82"/>
      <c r="AC49" s="320"/>
      <c r="AD49" s="82"/>
      <c r="AE49" s="82"/>
      <c r="AF49" s="82"/>
      <c r="AG49" s="82"/>
      <c r="AH49" s="82"/>
      <c r="AI49" s="130"/>
      <c r="AJ49" s="96"/>
      <c r="AK49" s="82"/>
      <c r="AL49" s="97"/>
      <c r="AM49" s="97"/>
      <c r="AN49" s="97"/>
      <c r="AO49" s="222"/>
      <c r="AP49" s="97"/>
      <c r="AQ49" s="97"/>
      <c r="AR49" s="83"/>
      <c r="AS49" s="83"/>
      <c r="AT49" s="83"/>
      <c r="AU49" s="83"/>
      <c r="AV49" s="89"/>
      <c r="AW49" s="82"/>
      <c r="AX49" s="82"/>
      <c r="AY49" s="82"/>
      <c r="AZ49" s="82"/>
      <c r="BA49" s="320"/>
      <c r="BB49" s="82"/>
      <c r="BC49" s="82"/>
      <c r="BD49" s="82"/>
      <c r="BE49" s="82"/>
      <c r="BF49" s="82"/>
      <c r="BG49" s="82"/>
    </row>
    <row r="50" spans="1:59">
      <c r="A50" s="243" t="s">
        <v>42</v>
      </c>
      <c r="B50" s="24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6"/>
      <c r="N50" s="82"/>
      <c r="O50" s="82"/>
      <c r="P50" s="82"/>
      <c r="Q50" s="82"/>
      <c r="R50" s="82"/>
      <c r="S50" s="91"/>
      <c r="T50" s="91"/>
      <c r="U50" s="91"/>
      <c r="V50" s="91"/>
      <c r="W50" s="91"/>
      <c r="X50" s="96"/>
      <c r="Y50" s="82"/>
      <c r="Z50" s="82"/>
      <c r="AA50" s="82"/>
      <c r="AB50" s="82"/>
      <c r="AC50" s="320"/>
      <c r="AD50" s="82"/>
      <c r="AE50" s="82"/>
      <c r="AF50" s="82"/>
      <c r="AG50" s="82"/>
      <c r="AH50" s="82"/>
      <c r="AI50" s="82"/>
      <c r="AJ50" s="96"/>
      <c r="AK50" s="82"/>
      <c r="AL50" s="97"/>
      <c r="AM50" s="97"/>
      <c r="AN50" s="97"/>
      <c r="AO50" s="222"/>
      <c r="AP50" s="97"/>
      <c r="AQ50" s="97"/>
      <c r="AR50" s="83"/>
      <c r="AS50" s="83"/>
      <c r="AT50" s="83"/>
      <c r="AU50" s="83"/>
      <c r="AV50" s="89"/>
      <c r="AW50" s="82"/>
      <c r="AX50" s="82"/>
      <c r="AY50" s="82"/>
      <c r="AZ50" s="82"/>
      <c r="BA50" s="320"/>
      <c r="BB50" s="82"/>
      <c r="BC50" s="82"/>
      <c r="BD50" s="82"/>
      <c r="BE50" s="82"/>
      <c r="BF50" s="82"/>
      <c r="BG50" s="82"/>
    </row>
    <row r="51" spans="1:59">
      <c r="A51" s="250" t="s">
        <v>43</v>
      </c>
      <c r="B51" s="16" t="s">
        <v>20</v>
      </c>
      <c r="C51" s="110">
        <f>'Global (product)'!$C$50*C11</f>
        <v>0.5959888015751299</v>
      </c>
      <c r="D51" s="114" t="s">
        <v>120</v>
      </c>
      <c r="E51" s="114" t="s">
        <v>120</v>
      </c>
      <c r="F51" s="114" t="s">
        <v>120</v>
      </c>
      <c r="G51" s="114" t="s">
        <v>120</v>
      </c>
      <c r="H51" s="114" t="s">
        <v>120</v>
      </c>
      <c r="I51" s="114" t="s">
        <v>120</v>
      </c>
      <c r="J51" s="114" t="s">
        <v>120</v>
      </c>
      <c r="K51" s="114" t="s">
        <v>120</v>
      </c>
      <c r="L51" s="114" t="s">
        <v>120</v>
      </c>
      <c r="M51" s="104"/>
      <c r="N51" s="108">
        <f>'Global (product)'!E50*$N$11</f>
        <v>0.90972245141445718</v>
      </c>
      <c r="O51" s="108">
        <f>'South America (product)'!$E50*$N$11</f>
        <v>1.6347396157981171</v>
      </c>
      <c r="P51" s="108">
        <f>'Oceania (product)'!$E50*$N$11</f>
        <v>0.56519254117920825</v>
      </c>
      <c r="Q51" s="108">
        <f>'Canada (product)'!$E50*$N$11</f>
        <v>0.4796192492569139</v>
      </c>
      <c r="R51" s="108">
        <f>'Europe (product)'!$E50*$N$11</f>
        <v>2.309013222392603E-2</v>
      </c>
      <c r="S51" s="130" t="s">
        <v>120</v>
      </c>
      <c r="T51" s="130" t="s">
        <v>120</v>
      </c>
      <c r="U51" s="130" t="s">
        <v>120</v>
      </c>
      <c r="V51" s="130" t="s">
        <v>120</v>
      </c>
      <c r="W51" s="130" t="s">
        <v>120</v>
      </c>
      <c r="X51" s="96"/>
      <c r="Y51" s="208">
        <f>(((IFERROR('Global (product)'!G50*'Global (product)'!$L$5,0))+(IFERROR('Global (product)'!I50*'Global (product)'!$L$4,0)))*$Y$11)</f>
        <v>8.6934933713483195E-2</v>
      </c>
      <c r="Z51" s="97">
        <f>'South America (product)'!G50*$Z$11</f>
        <v>3.2124046923960772E-2</v>
      </c>
      <c r="AA51" s="97">
        <f>'Oceania (product)'!G50*$AA$11</f>
        <v>1.7550901034760102E-2</v>
      </c>
      <c r="AB51" s="97">
        <f>'NAM (product)'!G50*$AB$11</f>
        <v>0.1291490132309327</v>
      </c>
      <c r="AC51" s="222">
        <f>'Canada (product)'!G50*$AC$11</f>
        <v>9.5272545331830161E-2</v>
      </c>
      <c r="AD51" s="97">
        <f>'Europe (product)'!G50*$AD$11</f>
        <v>8.6167768135706826E-2</v>
      </c>
      <c r="AE51" s="97">
        <f>'GCC (product)'!G50*$AE$11</f>
        <v>1.037671824260483E-2</v>
      </c>
      <c r="AF51" s="130" t="s">
        <v>120</v>
      </c>
      <c r="AG51" s="130" t="s">
        <v>120</v>
      </c>
      <c r="AH51" s="130" t="s">
        <v>120</v>
      </c>
      <c r="AI51" s="130" t="s">
        <v>120</v>
      </c>
      <c r="AJ51" s="96"/>
      <c r="AK51" s="209">
        <f>(((IFERROR('Global (product)'!K50*'Global (product)'!$L$5,0))+(IFERROR('Global (product)'!M50*'Global (product)'!$L$4,0))))</f>
        <v>1.3701514569805402</v>
      </c>
      <c r="AL51" s="115">
        <f>'South America (product)'!I50</f>
        <v>2.2195195709331044</v>
      </c>
      <c r="AM51" s="115">
        <f>'Oceania (product)'!I50</f>
        <v>1.3124535621615974</v>
      </c>
      <c r="AN51" s="115">
        <f>'NAM (product)'!I50</f>
        <v>2.1435622082257835</v>
      </c>
      <c r="AO51" s="105">
        <f>'Canada (product)'!I50</f>
        <v>2.0318964571341795</v>
      </c>
      <c r="AP51" s="115">
        <f>'Europe (product)'!I50</f>
        <v>0.75721689996444042</v>
      </c>
      <c r="AQ51" s="115">
        <f>'GCC (product)'!I50</f>
        <v>0.92260928197315983</v>
      </c>
      <c r="AR51" s="130" t="s">
        <v>120</v>
      </c>
      <c r="AS51" s="130" t="s">
        <v>120</v>
      </c>
      <c r="AT51" s="130" t="s">
        <v>120</v>
      </c>
      <c r="AU51" s="130" t="s">
        <v>120</v>
      </c>
      <c r="AV51" s="89"/>
      <c r="AW51" s="95">
        <f>'Global (product)'!O50</f>
        <v>3.8993264948223326E-2</v>
      </c>
      <c r="AX51" s="95">
        <f>'South America (product)'!K50</f>
        <v>5.0619724942027988E-2</v>
      </c>
      <c r="AY51" s="95">
        <f>'Oceania (product)'!K50</f>
        <v>5.8815019061152725E-2</v>
      </c>
      <c r="AZ51" s="95">
        <f>'NAM (product)'!K50</f>
        <v>6.4007675374115475E-2</v>
      </c>
      <c r="BA51" s="85">
        <f>'Canada (product)'!K50</f>
        <v>5.2922947521122241E-2</v>
      </c>
      <c r="BB51" s="95">
        <f>'Europe (product)'!K50</f>
        <v>3.7883673732208231E-2</v>
      </c>
      <c r="BC51" s="95">
        <f>'GCC (product)'!K50</f>
        <v>3.6474504630424507E-3</v>
      </c>
      <c r="BD51" s="95" t="str">
        <f>'Russia and Other Euro (product)'!K50</f>
        <v>nd</v>
      </c>
      <c r="BE51" s="95" t="str">
        <f>'Africa (product)'!K50</f>
        <v>nd</v>
      </c>
      <c r="BF51" s="95" t="str">
        <f>'Other Asia (product)'!K50</f>
        <v>nd</v>
      </c>
      <c r="BG51" s="95">
        <f>'China (product)'!K50</f>
        <v>0</v>
      </c>
    </row>
    <row r="52" spans="1:59">
      <c r="A52" s="53" t="s">
        <v>103</v>
      </c>
      <c r="B52" s="16" t="s">
        <v>20</v>
      </c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04"/>
      <c r="N52" s="108">
        <f>'Global (product)'!E51*$N$11</f>
        <v>0.1131250241473812</v>
      </c>
      <c r="O52" s="108" t="s">
        <v>120</v>
      </c>
      <c r="P52" s="108">
        <f>'Oceania (product)'!$E51*$N$11</f>
        <v>3.6311609285976318E-5</v>
      </c>
      <c r="Q52" s="108">
        <f>'Canada (product)'!$E51*$N$11</f>
        <v>0</v>
      </c>
      <c r="R52" s="108" t="s">
        <v>120</v>
      </c>
      <c r="S52" s="130" t="s">
        <v>120</v>
      </c>
      <c r="T52" s="130" t="s">
        <v>120</v>
      </c>
      <c r="U52" s="130" t="s">
        <v>120</v>
      </c>
      <c r="V52" s="130" t="s">
        <v>120</v>
      </c>
      <c r="W52" s="130" t="s">
        <v>120</v>
      </c>
      <c r="X52" s="96"/>
      <c r="Y52" s="208"/>
      <c r="Z52" s="208"/>
      <c r="AA52" s="208"/>
      <c r="AB52" s="208"/>
      <c r="AC52" s="103"/>
      <c r="AD52" s="208"/>
      <c r="AE52" s="208"/>
      <c r="AF52" s="130"/>
      <c r="AG52" s="130"/>
      <c r="AH52" s="130"/>
      <c r="AI52" s="130"/>
      <c r="AJ52" s="96"/>
      <c r="AK52" s="209">
        <f>(((IFERROR('Global (product)'!K51*'Global (product)'!$L$5,0))+(IFERROR('Global (product)'!M51*'Global (product)'!$L$4,0))))</f>
        <v>0.89761252057222185</v>
      </c>
      <c r="AL52" s="115" t="str">
        <f>'South America (product)'!I51</f>
        <v>nd</v>
      </c>
      <c r="AM52" s="209">
        <f>'Oceania (product)'!I51</f>
        <v>7.6995812508442535E-2</v>
      </c>
      <c r="AN52" s="209">
        <f>'NAM (product)'!I51</f>
        <v>1.3419132787241923</v>
      </c>
      <c r="AO52" s="103">
        <f>'Canada (product)'!I51</f>
        <v>1.2660194210059608</v>
      </c>
      <c r="AP52" s="209">
        <f>'Europe (product)'!I51</f>
        <v>0.70559439558039327</v>
      </c>
      <c r="AQ52" s="209" t="str">
        <f>'GCC (product)'!I51</f>
        <v>nd</v>
      </c>
      <c r="AR52" s="130"/>
      <c r="AS52" s="130"/>
      <c r="AT52" s="130"/>
      <c r="AU52" s="130"/>
      <c r="AV52" s="89"/>
      <c r="AW52" s="95"/>
      <c r="AX52" s="95"/>
      <c r="AY52" s="95"/>
      <c r="AZ52" s="95"/>
      <c r="BA52" s="85"/>
      <c r="BB52" s="95"/>
      <c r="BC52" s="95"/>
      <c r="BD52" s="95"/>
      <c r="BE52" s="95"/>
      <c r="BF52" s="95"/>
      <c r="BG52" s="95"/>
    </row>
    <row r="53" spans="1:59">
      <c r="A53" s="53" t="s">
        <v>104</v>
      </c>
      <c r="B53" s="16" t="s">
        <v>20</v>
      </c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04"/>
      <c r="N53" s="108">
        <f>'Global (product)'!E52*$N$11</f>
        <v>0.12803978478817213</v>
      </c>
      <c r="O53" s="108" t="s">
        <v>120</v>
      </c>
      <c r="P53" s="108">
        <f>'Oceania (product)'!$E52*$N$11</f>
        <v>1.2803978478817215E-4</v>
      </c>
      <c r="Q53" s="108" t="s">
        <v>120</v>
      </c>
      <c r="R53" s="108" t="s">
        <v>120</v>
      </c>
      <c r="S53" s="130" t="s">
        <v>120</v>
      </c>
      <c r="T53" s="130" t="s">
        <v>120</v>
      </c>
      <c r="U53" s="130" t="s">
        <v>120</v>
      </c>
      <c r="V53" s="130" t="s">
        <v>120</v>
      </c>
      <c r="W53" s="130" t="s">
        <v>120</v>
      </c>
      <c r="X53" s="96"/>
      <c r="Y53" s="208"/>
      <c r="Z53" s="208"/>
      <c r="AA53" s="208"/>
      <c r="AB53" s="208"/>
      <c r="AC53" s="103"/>
      <c r="AD53" s="208"/>
      <c r="AE53" s="208"/>
      <c r="AF53" s="130"/>
      <c r="AG53" s="130"/>
      <c r="AH53" s="130"/>
      <c r="AI53" s="130"/>
      <c r="AJ53" s="96"/>
      <c r="AK53" s="209">
        <f>(((IFERROR('Global (product)'!K52*'Global (product)'!$L$5,0))+(IFERROR('Global (product)'!M52*'Global (product)'!$L$4,0))))</f>
        <v>0.50379281908261719</v>
      </c>
      <c r="AL53" s="115" t="str">
        <f>'South America (product)'!I52</f>
        <v>nd</v>
      </c>
      <c r="AM53" s="209">
        <f>'Oceania (product)'!I52</f>
        <v>0.21228034763620682</v>
      </c>
      <c r="AN53" s="209">
        <f>'NAM (product)'!I52</f>
        <v>0.68512405714519964</v>
      </c>
      <c r="AO53" s="103">
        <f>'Canada (product)'!I52</f>
        <v>0.69384348808664131</v>
      </c>
      <c r="AP53" s="209">
        <f>'Europe (product)'!I52</f>
        <v>0.1445660667433247</v>
      </c>
      <c r="AQ53" s="209" t="str">
        <f>'GCC (product)'!I52</f>
        <v>nd</v>
      </c>
      <c r="AR53" s="130"/>
      <c r="AS53" s="130"/>
      <c r="AT53" s="130"/>
      <c r="AU53" s="130"/>
      <c r="AV53" s="89"/>
      <c r="AW53" s="95"/>
      <c r="AX53" s="95"/>
      <c r="AY53" s="95"/>
      <c r="AZ53" s="95"/>
      <c r="BA53" s="85"/>
      <c r="BB53" s="95"/>
      <c r="BC53" s="95"/>
      <c r="BD53" s="95"/>
      <c r="BE53" s="95"/>
      <c r="BF53" s="95"/>
      <c r="BG53" s="95"/>
    </row>
    <row r="54" spans="1:59">
      <c r="A54" s="250" t="s">
        <v>44</v>
      </c>
      <c r="B54" s="16" t="s">
        <v>20</v>
      </c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04"/>
      <c r="N54" s="108">
        <f>'Global (product)'!E53*$N$11</f>
        <v>2.1946465007792773</v>
      </c>
      <c r="O54" s="108">
        <f>'South America (product)'!$E53*$N$11</f>
        <v>5.0905326609697212</v>
      </c>
      <c r="P54" s="108">
        <f>'Oceania (product)'!$E53*$N$11</f>
        <v>1.6176876374620064</v>
      </c>
      <c r="Q54" s="108">
        <f>'Canada (product)'!$E53*$N$11</f>
        <v>0.11807484809700056</v>
      </c>
      <c r="R54" s="108">
        <f>'Europe (product)'!$E53*$N$11</f>
        <v>0.47743979555580041</v>
      </c>
      <c r="S54" s="130" t="s">
        <v>120</v>
      </c>
      <c r="T54" s="130" t="s">
        <v>120</v>
      </c>
      <c r="U54" s="130" t="s">
        <v>120</v>
      </c>
      <c r="V54" s="130" t="s">
        <v>120</v>
      </c>
      <c r="W54" s="130" t="s">
        <v>120</v>
      </c>
      <c r="X54" s="96"/>
      <c r="Y54" s="208">
        <f>(((IFERROR('Global (product)'!G53*'Global (product)'!$L$5,0))+(IFERROR('Global (product)'!I53*'Global (product)'!$L$4,0)))*$Y$11)</f>
        <v>1.8820049371313921</v>
      </c>
      <c r="Z54" s="208">
        <f>'South America (product)'!G53*$Z$11</f>
        <v>3.4159809076740794E-2</v>
      </c>
      <c r="AA54" s="208">
        <f>'Oceania (product)'!G53*$AA$11</f>
        <v>1.1411585173281058</v>
      </c>
      <c r="AB54" s="208">
        <f>'NAM (product)'!G53*$AB$11</f>
        <v>1.3288567388463863</v>
      </c>
      <c r="AC54" s="103">
        <f>'Canada (product)'!G53*$AC$11</f>
        <v>1.6954468463061265</v>
      </c>
      <c r="AD54" s="208">
        <f>'Europe (product)'!G53*$AD$11</f>
        <v>0.38190694224029698</v>
      </c>
      <c r="AE54" s="208">
        <f>'GCC (product)'!G53*$AE$11</f>
        <v>0.39571998832993999</v>
      </c>
      <c r="AF54" s="130" t="s">
        <v>120</v>
      </c>
      <c r="AG54" s="130" t="s">
        <v>120</v>
      </c>
      <c r="AH54" s="130" t="s">
        <v>120</v>
      </c>
      <c r="AI54" s="130" t="s">
        <v>120</v>
      </c>
      <c r="AJ54" s="96"/>
      <c r="AK54" s="209">
        <f>(((IFERROR('Global (product)'!K53*'Global (product)'!$L$5,0))+(IFERROR('Global (product)'!M53*'Global (product)'!$L$4,0))))</f>
        <v>12.934803984888635</v>
      </c>
      <c r="AL54" s="115" t="str">
        <f>'South America (product)'!I53</f>
        <v>nd</v>
      </c>
      <c r="AM54" s="115">
        <f>'Oceania (product)'!I53</f>
        <v>20.685582012722723</v>
      </c>
      <c r="AN54" s="115">
        <f>'NAM (product)'!I53</f>
        <v>16.600688233663131</v>
      </c>
      <c r="AO54" s="105">
        <f>'Canada (product)'!I53</f>
        <v>18.449278300585508</v>
      </c>
      <c r="AP54" s="115">
        <f>'Europe (product)'!I53</f>
        <v>7.6883475123170708</v>
      </c>
      <c r="AQ54" s="115">
        <f>'GCC (product)'!I53</f>
        <v>11.504828117200512</v>
      </c>
      <c r="AR54" s="130" t="s">
        <v>120</v>
      </c>
      <c r="AS54" s="130" t="s">
        <v>120</v>
      </c>
      <c r="AT54" s="130" t="s">
        <v>120</v>
      </c>
      <c r="AU54" s="130" t="s">
        <v>120</v>
      </c>
      <c r="AV54" s="89"/>
      <c r="AW54" s="95">
        <f>'Global (product)'!O53</f>
        <v>3.3425718425699406E-2</v>
      </c>
      <c r="AX54" s="95">
        <f>'South America (product)'!K53</f>
        <v>1.8094833802806385E-2</v>
      </c>
      <c r="AY54" s="95" t="str">
        <f>'Oceania (product)'!K53</f>
        <v>nd</v>
      </c>
      <c r="AZ54" s="95">
        <f>'NAM (product)'!K53</f>
        <v>1.1410792518516609E-2</v>
      </c>
      <c r="BA54" s="85">
        <f>'Canada (product)'!K53</f>
        <v>1.3726168848086901E-2</v>
      </c>
      <c r="BB54" s="95">
        <f>'Europe (product)'!K53</f>
        <v>0.18762191549621862</v>
      </c>
      <c r="BC54" s="95">
        <f>'GCC (product)'!K53</f>
        <v>2.4283957809869846E-3</v>
      </c>
      <c r="BD54" s="95" t="str">
        <f>'Russia and Other Euro (product)'!K53</f>
        <v>nd</v>
      </c>
      <c r="BE54" s="95" t="str">
        <f>'Africa (product)'!K53</f>
        <v>nd</v>
      </c>
      <c r="BF54" s="95" t="str">
        <f>'Other Asia (product)'!K53</f>
        <v>nd</v>
      </c>
      <c r="BG54" s="95">
        <f>'China (product)'!K53</f>
        <v>0</v>
      </c>
    </row>
    <row r="55" spans="1:59" ht="16">
      <c r="A55" s="250" t="s">
        <v>45</v>
      </c>
      <c r="B55" s="16" t="s">
        <v>20</v>
      </c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04"/>
      <c r="N55" s="108">
        <f>'Global (product)'!E54*$N$11</f>
        <v>1.1808881210178597</v>
      </c>
      <c r="O55" s="108">
        <f>'South America (product)'!$E54*$N$11</f>
        <v>1.9213984982174559</v>
      </c>
      <c r="P55" s="108">
        <f>'Oceania (product)'!$E54*$N$11</f>
        <v>1.0027220162061485</v>
      </c>
      <c r="Q55" s="108">
        <f>'Canada (product)'!$E54*$N$11</f>
        <v>1.1410386285416247</v>
      </c>
      <c r="R55" s="108">
        <f>'Europe (product)'!$E54*$N$11</f>
        <v>0.55296312267003822</v>
      </c>
      <c r="S55" s="130" t="s">
        <v>120</v>
      </c>
      <c r="T55" s="130" t="s">
        <v>120</v>
      </c>
      <c r="U55" s="130" t="s">
        <v>120</v>
      </c>
      <c r="V55" s="130" t="s">
        <v>120</v>
      </c>
      <c r="W55" s="130" t="s">
        <v>120</v>
      </c>
      <c r="X55" s="96"/>
      <c r="Y55" s="208">
        <f>(((IFERROR('Global (product)'!G54*'Global (product)'!$L$5,0))+(IFERROR('Global (product)'!I54*'Global (product)'!$L$4,0)))*$Y$11)</f>
        <v>0.2176940774003385</v>
      </c>
      <c r="Z55" s="208">
        <f>'South America (product)'!G54*$Z$11</f>
        <v>3.170650564938995E-3</v>
      </c>
      <c r="AA55" s="208">
        <f>'Oceania (product)'!G54*$AA$11</f>
        <v>0.5407171212411197</v>
      </c>
      <c r="AB55" s="208">
        <f>'NAM (product)'!G54*$AB$11</f>
        <v>0.14526983805900698</v>
      </c>
      <c r="AC55" s="103">
        <f>'Canada (product)'!G54*$AC$11</f>
        <v>8.6347735965298919E-2</v>
      </c>
      <c r="AD55" s="208">
        <f>'Europe (product)'!G54*$AD$11</f>
        <v>0.14545137988817813</v>
      </c>
      <c r="AE55" s="208">
        <f>'GCC (product)'!G54*$AE$11</f>
        <v>0.25294832879609841</v>
      </c>
      <c r="AF55" s="130" t="s">
        <v>120</v>
      </c>
      <c r="AG55" s="130" t="s">
        <v>120</v>
      </c>
      <c r="AH55" s="130" t="s">
        <v>120</v>
      </c>
      <c r="AI55" s="130" t="s">
        <v>120</v>
      </c>
      <c r="AJ55" s="96"/>
      <c r="AK55" s="209">
        <f>(((IFERROR('Global (product)'!K54*'Global (product)'!$L$5,0))+(IFERROR('Global (product)'!M54*'Global (product)'!$L$4,0))))</f>
        <v>0.25971408619900088</v>
      </c>
      <c r="AL55" s="115" t="str">
        <f>'South America (product)'!I54</f>
        <v>nd</v>
      </c>
      <c r="AM55" s="115">
        <f>'Oceania (product)'!I54</f>
        <v>0.25808404649391747</v>
      </c>
      <c r="AN55" s="115">
        <f>'NAM (product)'!I54</f>
        <v>0.15487035552508985</v>
      </c>
      <c r="AO55" s="105">
        <f>'Canada (product)'!I54</f>
        <v>3.8248122115122289E-2</v>
      </c>
      <c r="AP55" s="115">
        <f>'Europe (product)'!I54</f>
        <v>0.42245438216853642</v>
      </c>
      <c r="AQ55" s="115">
        <f>'GCC (product)'!I54</f>
        <v>0.3015622564863133</v>
      </c>
      <c r="AR55" s="130" t="s">
        <v>120</v>
      </c>
      <c r="AS55" s="130" t="s">
        <v>120</v>
      </c>
      <c r="AT55" s="130" t="s">
        <v>120</v>
      </c>
      <c r="AU55" s="130" t="s">
        <v>120</v>
      </c>
      <c r="AV55" s="89"/>
      <c r="AW55" s="95">
        <f>'Global (product)'!O54</f>
        <v>7.5445081324242227E-2</v>
      </c>
      <c r="AX55" s="95">
        <f>'South America (product)'!K54</f>
        <v>0.18759074537339782</v>
      </c>
      <c r="AY55" s="95">
        <f>'Oceania (product)'!K54</f>
        <v>0.11041900462131</v>
      </c>
      <c r="AZ55" s="95">
        <f>'NAM (product)'!K54</f>
        <v>8.7623079101846787E-2</v>
      </c>
      <c r="BA55" s="85">
        <f>'Canada (product)'!K54</f>
        <v>4.9105660754880771E-2</v>
      </c>
      <c r="BB55" s="95">
        <f>'Europe (product)'!K54</f>
        <v>0.10968956746656994</v>
      </c>
      <c r="BC55" s="95">
        <f>'GCC (product)'!K54</f>
        <v>1.903862292293796E-2</v>
      </c>
      <c r="BD55" s="95" t="str">
        <f>'Russia and Other Euro (product)'!K54</f>
        <v>nd</v>
      </c>
      <c r="BE55" s="95" t="str">
        <f>'Africa (product)'!K54</f>
        <v>nd</v>
      </c>
      <c r="BF55" s="95" t="str">
        <f>'Other Asia (product)'!K54</f>
        <v>nd</v>
      </c>
      <c r="BG55" s="95">
        <f>'China (product)'!K54</f>
        <v>0</v>
      </c>
    </row>
    <row r="56" spans="1:59">
      <c r="A56" s="250" t="s">
        <v>46</v>
      </c>
      <c r="B56" s="19" t="s">
        <v>47</v>
      </c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04"/>
      <c r="N56" s="108">
        <f>'Global (product)'!E55*$N$11</f>
        <v>0.22852257513762014</v>
      </c>
      <c r="O56" s="108">
        <f>'South America (product)'!$E55*$N$11</f>
        <v>0.38464290961776337</v>
      </c>
      <c r="P56" s="108">
        <f>'Oceania (product)'!$E55*$N$11</f>
        <v>0.21108338296917198</v>
      </c>
      <c r="Q56" s="108">
        <f>'Canada (product)'!$E55*$N$11</f>
        <v>0.12991980622657409</v>
      </c>
      <c r="R56" s="108" t="s">
        <v>120</v>
      </c>
      <c r="S56" s="130" t="s">
        <v>120</v>
      </c>
      <c r="T56" s="130" t="s">
        <v>120</v>
      </c>
      <c r="U56" s="130" t="s">
        <v>120</v>
      </c>
      <c r="V56" s="130" t="s">
        <v>120</v>
      </c>
      <c r="W56" s="130" t="s">
        <v>120</v>
      </c>
      <c r="X56" s="96"/>
      <c r="Y56" s="97"/>
      <c r="Z56" s="97"/>
      <c r="AA56" s="97"/>
      <c r="AB56" s="97"/>
      <c r="AC56" s="222"/>
      <c r="AD56" s="97"/>
      <c r="AE56" s="97"/>
      <c r="AF56" s="82"/>
      <c r="AG56" s="82"/>
      <c r="AH56" s="82"/>
      <c r="AI56" s="82"/>
      <c r="AJ56" s="96"/>
      <c r="AK56" s="82"/>
      <c r="AL56" s="97"/>
      <c r="AM56" s="97"/>
      <c r="AN56" s="97"/>
      <c r="AO56" s="222"/>
      <c r="AP56" s="97"/>
      <c r="AQ56" s="97"/>
      <c r="AR56" s="83"/>
      <c r="AS56" s="83"/>
      <c r="AT56" s="83"/>
      <c r="AU56" s="83"/>
      <c r="AV56" s="89"/>
      <c r="AW56" s="82"/>
      <c r="AX56" s="82"/>
      <c r="AY56" s="82"/>
      <c r="AZ56" s="82"/>
      <c r="BA56" s="320"/>
      <c r="BB56" s="82"/>
      <c r="BC56" s="82"/>
      <c r="BD56" s="82"/>
      <c r="BE56" s="82"/>
      <c r="BF56" s="82"/>
      <c r="BG56" s="82"/>
    </row>
    <row r="57" spans="1:59">
      <c r="A57" s="250" t="s">
        <v>48</v>
      </c>
      <c r="B57" s="19" t="s">
        <v>20</v>
      </c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6"/>
      <c r="N57" s="82"/>
      <c r="O57" s="82"/>
      <c r="P57" s="82"/>
      <c r="Q57" s="82"/>
      <c r="R57" s="82"/>
      <c r="S57" s="91"/>
      <c r="T57" s="91"/>
      <c r="U57" s="91"/>
      <c r="V57" s="91"/>
      <c r="W57" s="91"/>
      <c r="X57" s="96"/>
      <c r="Y57" s="121">
        <f>(((IFERROR('Global (product)'!G56*'Global (product)'!$L$5,0))+(IFERROR('Global (product)'!I56*'Global (product)'!$L$4,0)))*$Y$11)</f>
        <v>3.1177779839188977E-3</v>
      </c>
      <c r="Z57" s="97">
        <f>'South America (product)'!G56*$Z$11</f>
        <v>8.638323267875123E-3</v>
      </c>
      <c r="AA57" s="121">
        <f>'Oceania (product)'!G56*$AA$11</f>
        <v>1.0769398924964245E-3</v>
      </c>
      <c r="AB57" s="97" t="s">
        <v>120</v>
      </c>
      <c r="AC57" s="222" t="s">
        <v>120</v>
      </c>
      <c r="AD57" s="97">
        <f>'Europe (product)'!G56*$AD$11</f>
        <v>1.2477860536030989E-2</v>
      </c>
      <c r="AE57" s="179">
        <f>'GCC (product)'!G56*$AE$11</f>
        <v>6.336509793984814E-5</v>
      </c>
      <c r="AF57" s="130" t="s">
        <v>120</v>
      </c>
      <c r="AG57" s="130" t="s">
        <v>120</v>
      </c>
      <c r="AH57" s="130" t="s">
        <v>120</v>
      </c>
      <c r="AI57" s="130" t="s">
        <v>120</v>
      </c>
      <c r="AJ57" s="96"/>
      <c r="AK57" s="252">
        <f>(((IFERROR('Global (product)'!K56*'Global (product)'!$L$5,0))+(IFERROR('Global (product)'!M56*'Global (product)'!$L$4,0))))</f>
        <v>0.23078330461020732</v>
      </c>
      <c r="AL57" s="209">
        <f>'South America (product)'!I56</f>
        <v>0.50333909037658409</v>
      </c>
      <c r="AM57" s="209">
        <f>'Oceania (product)'!I56</f>
        <v>0.22156094723739753</v>
      </c>
      <c r="AN57" s="209">
        <f>'NAM (product)'!I56</f>
        <v>0.36392740610950591</v>
      </c>
      <c r="AO57" s="103">
        <f>'Canada (product)'!I56</f>
        <v>0.34907554635643517</v>
      </c>
      <c r="AP57" s="209">
        <f>'Europe (product)'!I56</f>
        <v>0.15098521276636775</v>
      </c>
      <c r="AQ57" s="209">
        <f>'GCC (product)'!I56</f>
        <v>0.14157875410188847</v>
      </c>
      <c r="AR57" s="363">
        <f>'Russia and Other Euro (product)'!I56</f>
        <v>0.47</v>
      </c>
      <c r="AS57" s="363">
        <f>'Africa (product)'!I56</f>
        <v>0.47</v>
      </c>
      <c r="AT57" s="363">
        <f>'Other Asia (product)'!I56</f>
        <v>0.47</v>
      </c>
      <c r="AU57" s="363">
        <f>'China (product)'!I56</f>
        <v>0.47</v>
      </c>
      <c r="AV57" s="89"/>
      <c r="AW57" s="82"/>
      <c r="AX57" s="82"/>
      <c r="AY57" s="82"/>
      <c r="AZ57" s="82"/>
      <c r="BA57" s="320"/>
      <c r="BB57" s="82"/>
      <c r="BC57" s="82"/>
      <c r="BD57" s="82"/>
      <c r="BE57" s="82"/>
      <c r="BF57" s="82"/>
      <c r="BG57" s="82"/>
    </row>
    <row r="58" spans="1:59">
      <c r="A58" s="250" t="s">
        <v>49</v>
      </c>
      <c r="B58" s="19" t="s">
        <v>20</v>
      </c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6"/>
      <c r="N58" s="82"/>
      <c r="O58" s="82"/>
      <c r="P58" s="82"/>
      <c r="Q58" s="82"/>
      <c r="R58" s="82"/>
      <c r="S58" s="91"/>
      <c r="T58" s="91"/>
      <c r="U58" s="91"/>
      <c r="V58" s="91"/>
      <c r="W58" s="91"/>
      <c r="X58" s="96"/>
      <c r="Y58" s="121">
        <f>(((IFERROR('Global (product)'!G57*'Global (product)'!$L$5,0))+(IFERROR('Global (product)'!I57*'Global (product)'!$L$4,0)))*$Y$11)</f>
        <v>7.3219660632284234E-3</v>
      </c>
      <c r="Z58" s="97">
        <f>'South America (product)'!G57*$Z$11</f>
        <v>1.3028913320170197E-2</v>
      </c>
      <c r="AA58" s="121">
        <f>'Oceania (product)'!G57*$AA$11</f>
        <v>1.4685543988587602E-3</v>
      </c>
      <c r="AB58" s="97">
        <f>'NAM (product)'!G57*$AB$11</f>
        <v>4.8949367379932003E-3</v>
      </c>
      <c r="AC58" s="222">
        <f>'Canada (product)'!G57*$AC$11</f>
        <v>6.3703501498200196E-3</v>
      </c>
      <c r="AD58" s="97">
        <f>'Europe (product)'!G57*$AD$11</f>
        <v>2.0810176983839239E-2</v>
      </c>
      <c r="AE58" s="179">
        <f>'GCC (product)'!G57*$AE$11</f>
        <v>3.3084494531438803E-4</v>
      </c>
      <c r="AF58" s="130" t="s">
        <v>120</v>
      </c>
      <c r="AG58" s="130" t="s">
        <v>120</v>
      </c>
      <c r="AH58" s="130" t="s">
        <v>120</v>
      </c>
      <c r="AI58" s="130" t="s">
        <v>120</v>
      </c>
      <c r="AJ58" s="96"/>
      <c r="AK58" s="209">
        <f>(((IFERROR('Global (product)'!K57*'Global (product)'!$L$5,0))+(IFERROR('Global (product)'!M57*'Global (product)'!$L$4,0))))</f>
        <v>0.39077551143906286</v>
      </c>
      <c r="AL58" s="209">
        <f>'South America (product)'!I57</f>
        <v>0.25186329124016543</v>
      </c>
      <c r="AM58" s="209">
        <f>'Oceania (product)'!I57</f>
        <v>0.44283690176575541</v>
      </c>
      <c r="AN58" s="209">
        <f>'NAM (product)'!I57</f>
        <v>0.33425390594314447</v>
      </c>
      <c r="AO58" s="103">
        <f>'Canada (product)'!I57</f>
        <v>0.32382494231029435</v>
      </c>
      <c r="AP58" s="209">
        <f>'Europe (product)'!I57</f>
        <v>0.3034989966178821</v>
      </c>
      <c r="AQ58" s="209">
        <f>'GCC (product)'!I57</f>
        <v>0.27886878093307987</v>
      </c>
      <c r="AR58" s="363"/>
      <c r="AS58" s="363"/>
      <c r="AT58" s="363"/>
      <c r="AU58" s="363"/>
      <c r="AV58" s="89"/>
      <c r="AW58" s="82"/>
      <c r="AX58" s="82"/>
      <c r="AY58" s="82"/>
      <c r="AZ58" s="82"/>
      <c r="BA58" s="320"/>
      <c r="BB58" s="82"/>
      <c r="BC58" s="82"/>
      <c r="BD58" s="82"/>
      <c r="BE58" s="82"/>
      <c r="BF58" s="82"/>
      <c r="BG58" s="82"/>
    </row>
    <row r="59" spans="1:59">
      <c r="A59" s="250" t="s">
        <v>50</v>
      </c>
      <c r="B59" s="19" t="s">
        <v>20</v>
      </c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6"/>
      <c r="N59" s="82"/>
      <c r="O59" s="82"/>
      <c r="P59" s="82"/>
      <c r="Q59" s="82"/>
      <c r="R59" s="82"/>
      <c r="S59" s="91"/>
      <c r="T59" s="91"/>
      <c r="U59" s="91"/>
      <c r="V59" s="91"/>
      <c r="W59" s="91"/>
      <c r="X59" s="96"/>
      <c r="Y59" s="97">
        <f>(((IFERROR('Global (product)'!G58*'Global (product)'!$L$5,0))+(IFERROR('Global (product)'!I58*'Global (product)'!$L$4,0)))*$Y$11)</f>
        <v>2.3345333369723956E-2</v>
      </c>
      <c r="Z59" s="97" t="s">
        <v>120</v>
      </c>
      <c r="AA59" s="97">
        <f>'Oceania (product)'!G58*$AA$11</f>
        <v>8.6155191399713959E-3</v>
      </c>
      <c r="AB59" s="97">
        <f>'NAM (product)'!G58*$AB$11</f>
        <v>1.2103257161476949E-2</v>
      </c>
      <c r="AC59" s="222">
        <f>'Canada (product)'!G58*$AC$11</f>
        <v>3.2290271756225341E-3</v>
      </c>
      <c r="AD59" s="97">
        <f>'Europe (product)'!G58*$AD$11</f>
        <v>4.8834618815780349E-2</v>
      </c>
      <c r="AE59" s="97">
        <f>'GCC (product)'!G58*$AE$11</f>
        <v>2.0332311633634106E-2</v>
      </c>
      <c r="AF59" s="130" t="s">
        <v>120</v>
      </c>
      <c r="AG59" s="130" t="s">
        <v>120</v>
      </c>
      <c r="AH59" s="130" t="s">
        <v>120</v>
      </c>
      <c r="AI59" s="130" t="s">
        <v>120</v>
      </c>
      <c r="AJ59" s="96"/>
      <c r="AK59" s="97">
        <f>(((IFERROR('Global (product)'!K58*'Global (product)'!$L$5,0))+(IFERROR('Global (product)'!M58*'Global (product)'!$L$4,0))))</f>
        <v>1.8110791009388786E-2</v>
      </c>
      <c r="AL59" s="209" t="str">
        <f>'South America (product)'!I58</f>
        <v>nd</v>
      </c>
      <c r="AM59" s="209">
        <f>'Oceania (product)'!I58</f>
        <v>2.6541109074949568E-2</v>
      </c>
      <c r="AN59" s="209">
        <f>'NAM (product)'!I58</f>
        <v>1.4610345897552045E-2</v>
      </c>
      <c r="AO59" s="103">
        <f>'Canada (product)'!I58</f>
        <v>1.7035672281742253E-2</v>
      </c>
      <c r="AP59" s="209">
        <f>'Europe (product)'!I58</f>
        <v>2.8913934410120475E-2</v>
      </c>
      <c r="AQ59" s="209">
        <f>'GCC (product)'!I58</f>
        <v>5.2510551338909664E-4</v>
      </c>
      <c r="AR59" s="130" t="s">
        <v>120</v>
      </c>
      <c r="AS59" s="130" t="s">
        <v>120</v>
      </c>
      <c r="AT59" s="130" t="s">
        <v>120</v>
      </c>
      <c r="AU59" s="130" t="s">
        <v>120</v>
      </c>
      <c r="AV59" s="89"/>
      <c r="AW59" s="82"/>
      <c r="AX59" s="82"/>
      <c r="AY59" s="82"/>
      <c r="AZ59" s="82"/>
      <c r="BA59" s="320"/>
      <c r="BB59" s="82"/>
      <c r="BC59" s="82"/>
      <c r="BD59" s="82"/>
      <c r="BE59" s="82"/>
      <c r="BF59" s="82"/>
      <c r="BG59" s="82"/>
    </row>
    <row r="60" spans="1:59">
      <c r="A60" s="250" t="s">
        <v>51</v>
      </c>
      <c r="B60" s="19" t="s">
        <v>47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6"/>
      <c r="N60" s="82"/>
      <c r="O60" s="82"/>
      <c r="P60" s="82"/>
      <c r="Q60" s="82"/>
      <c r="R60" s="82"/>
      <c r="S60" s="91"/>
      <c r="T60" s="91"/>
      <c r="U60" s="91"/>
      <c r="V60" s="91"/>
      <c r="W60" s="91"/>
      <c r="X60" s="96"/>
      <c r="Y60" s="97">
        <f>(((IFERROR('Global (product)'!G59*'Global (product)'!$L$5,0))+(IFERROR('Global (product)'!I59*'Global (product)'!$L$4,0)))*$Y$11)</f>
        <v>2.2907037721758939E-2</v>
      </c>
      <c r="Z60" s="97" t="s">
        <v>120</v>
      </c>
      <c r="AA60" s="97">
        <f>'Oceania (product)'!G59*$AA$11</f>
        <v>2.9674589219606022E-2</v>
      </c>
      <c r="AB60" s="97" t="s">
        <v>120</v>
      </c>
      <c r="AC60" s="222" t="s">
        <v>120</v>
      </c>
      <c r="AD60" s="121">
        <f>'Europe (product)'!G59*$AD$11</f>
        <v>1.5414215503437199E-3</v>
      </c>
      <c r="AE60" s="97" t="s">
        <v>120</v>
      </c>
      <c r="AF60" s="130" t="s">
        <v>120</v>
      </c>
      <c r="AG60" s="130" t="s">
        <v>120</v>
      </c>
      <c r="AH60" s="130" t="s">
        <v>120</v>
      </c>
      <c r="AI60" s="130" t="s">
        <v>120</v>
      </c>
      <c r="AJ60" s="96"/>
      <c r="AK60" s="209">
        <f>(((IFERROR('Global (product)'!K59*'Global (product)'!$L$5,0))+(IFERROR('Global (product)'!M59*'Global (product)'!$L$4,0))))</f>
        <v>0.22581773339183916</v>
      </c>
      <c r="AL60" s="209" t="str">
        <f>'South America (product)'!I59</f>
        <v>nd</v>
      </c>
      <c r="AM60" s="209">
        <f>'Oceania (product)'!I59</f>
        <v>4.1679257275635352E-2</v>
      </c>
      <c r="AN60" s="209">
        <f>'NAM (product)'!I59</f>
        <v>6.3248583623263965E-2</v>
      </c>
      <c r="AO60" s="103">
        <f>'Canada (product)'!I59</f>
        <v>9.0415203969744843E-4</v>
      </c>
      <c r="AP60" s="209">
        <f>'Europe (product)'!I59</f>
        <v>1.4987902497051377</v>
      </c>
      <c r="AQ60" s="209" t="str">
        <f>'GCC (product)'!I59</f>
        <v>nd</v>
      </c>
      <c r="AR60" s="130" t="s">
        <v>120</v>
      </c>
      <c r="AS60" s="130" t="s">
        <v>120</v>
      </c>
      <c r="AT60" s="130" t="s">
        <v>120</v>
      </c>
      <c r="AU60" s="130" t="s">
        <v>120</v>
      </c>
      <c r="AV60" s="89"/>
      <c r="AW60" s="82"/>
      <c r="AX60" s="82"/>
      <c r="AY60" s="82"/>
      <c r="AZ60" s="82"/>
      <c r="BA60" s="320"/>
      <c r="BB60" s="82"/>
      <c r="BC60" s="82"/>
      <c r="BD60" s="82"/>
      <c r="BE60" s="82"/>
      <c r="BF60" s="82"/>
      <c r="BG60" s="82"/>
    </row>
    <row r="61" spans="1:59">
      <c r="A61" s="250" t="s">
        <v>52</v>
      </c>
      <c r="B61" s="19" t="s">
        <v>20</v>
      </c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6"/>
      <c r="N61" s="82"/>
      <c r="O61" s="82"/>
      <c r="P61" s="82"/>
      <c r="Q61" s="82"/>
      <c r="R61" s="82"/>
      <c r="S61" s="91"/>
      <c r="T61" s="91"/>
      <c r="U61" s="91"/>
      <c r="V61" s="91"/>
      <c r="W61" s="91"/>
      <c r="X61" s="96"/>
      <c r="Y61" s="82"/>
      <c r="Z61" s="82"/>
      <c r="AA61" s="82"/>
      <c r="AB61" s="82"/>
      <c r="AC61" s="320"/>
      <c r="AD61" s="82"/>
      <c r="AE61" s="82"/>
      <c r="AF61" s="82"/>
      <c r="AG61" s="82"/>
      <c r="AH61" s="82"/>
      <c r="AI61" s="82"/>
      <c r="AJ61" s="96"/>
      <c r="AK61" s="209">
        <f>(((IFERROR('Global (product)'!K60*'Global (product)'!$L$5,0))+(IFERROR('Global (product)'!M60*'Global (product)'!$L$4,0))))</f>
        <v>7.4134972767489427E-2</v>
      </c>
      <c r="AL61" s="209">
        <f>'South America (product)'!I60</f>
        <v>5.5598377615698746E-2</v>
      </c>
      <c r="AM61" s="209">
        <f>'Oceania (product)'!I60</f>
        <v>2.0987708068658864E-2</v>
      </c>
      <c r="AN61" s="209">
        <f>'NAM (product)'!I60</f>
        <v>3.5357324866494858E-2</v>
      </c>
      <c r="AO61" s="222">
        <f>'Canada (product)'!I60</f>
        <v>3.5534019757914641E-2</v>
      </c>
      <c r="AP61" s="97">
        <f>'Europe (product)'!I60</f>
        <v>1.7872289215814675E-2</v>
      </c>
      <c r="AQ61" s="97">
        <f>'GCC (product)'!I60</f>
        <v>1.5412270949184481E-2</v>
      </c>
      <c r="AR61" s="97">
        <f>'Russia and Other Euro (product)'!I60</f>
        <v>0.1162072334145995</v>
      </c>
      <c r="AS61" s="139">
        <f>'Africa (product)'!I60</f>
        <v>6.5725112794701931E-2</v>
      </c>
      <c r="AT61" s="139">
        <f>'Other Asia (product)'!I60</f>
        <v>6.9938311340370388E-2</v>
      </c>
      <c r="AU61" s="139">
        <f>'China (product)'!I60</f>
        <v>0.1</v>
      </c>
      <c r="AV61" s="89"/>
      <c r="AW61" s="82"/>
      <c r="AX61" s="82"/>
      <c r="AY61" s="82"/>
      <c r="AZ61" s="82"/>
      <c r="BA61" s="320"/>
      <c r="BB61" s="82"/>
      <c r="BC61" s="82"/>
      <c r="BD61" s="82"/>
      <c r="BE61" s="82"/>
      <c r="BF61" s="82"/>
      <c r="BG61" s="82"/>
    </row>
    <row r="62" spans="1:59">
      <c r="A62" s="250" t="s">
        <v>53</v>
      </c>
      <c r="B62" s="19" t="s">
        <v>20</v>
      </c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6"/>
      <c r="N62" s="82"/>
      <c r="O62" s="82"/>
      <c r="P62" s="82"/>
      <c r="Q62" s="82"/>
      <c r="R62" s="82"/>
      <c r="S62" s="91"/>
      <c r="T62" s="91"/>
      <c r="U62" s="91"/>
      <c r="V62" s="91"/>
      <c r="W62" s="91"/>
      <c r="X62" s="96"/>
      <c r="Y62" s="82"/>
      <c r="Z62" s="82"/>
      <c r="AA62" s="82"/>
      <c r="AB62" s="82"/>
      <c r="AC62" s="320"/>
      <c r="AD62" s="82"/>
      <c r="AE62" s="82"/>
      <c r="AF62" s="82"/>
      <c r="AG62" s="82"/>
      <c r="AH62" s="82"/>
      <c r="AI62" s="82"/>
      <c r="AJ62" s="96"/>
      <c r="AK62" s="121">
        <f>(((IFERROR('Global (product)'!K61*'Global (product)'!$L$5,0))+(IFERROR('Global (product)'!M61*'Global (product)'!$L$4,0))))</f>
        <v>4.2506461902567585E-3</v>
      </c>
      <c r="AL62" s="97">
        <f>'South America (product)'!I61</f>
        <v>6.3687958112022798E-3</v>
      </c>
      <c r="AM62" s="97">
        <f>'Oceania (product)'!I61</f>
        <v>2.4641449949698922E-3</v>
      </c>
      <c r="AN62" s="121">
        <f>'NAM (product)'!I61</f>
        <v>3.2989998136649357E-3</v>
      </c>
      <c r="AO62" s="220">
        <f>'Canada (product)'!I61</f>
        <v>3.1087772184527E-3</v>
      </c>
      <c r="AP62" s="121">
        <f>'Europe (product)'!I61</f>
        <v>2.046596355416189E-3</v>
      </c>
      <c r="AQ62" s="121">
        <f>'GCC (product)'!I61</f>
        <v>1.5579912719957511E-3</v>
      </c>
      <c r="AR62" s="97">
        <f>'Russia and Other Euro (product)'!I61</f>
        <v>6.7614818149534014E-3</v>
      </c>
      <c r="AS62" s="139">
        <f>'Africa (product)'!I61</f>
        <v>7.9527386481589336E-3</v>
      </c>
      <c r="AT62" s="139">
        <f>'Other Asia (product)'!I61</f>
        <v>8.4625356721848149E-3</v>
      </c>
      <c r="AU62" s="142">
        <f>'China (product)'!I61</f>
        <v>4.5999999999999999E-3</v>
      </c>
      <c r="AV62" s="89"/>
      <c r="AW62" s="82"/>
      <c r="AX62" s="82"/>
      <c r="AY62" s="82"/>
      <c r="AZ62" s="82"/>
      <c r="BA62" s="320"/>
      <c r="BB62" s="82"/>
      <c r="BC62" s="82"/>
      <c r="BD62" s="82"/>
      <c r="BE62" s="82"/>
      <c r="BF62" s="82"/>
      <c r="BG62" s="82"/>
    </row>
    <row r="63" spans="1:59">
      <c r="A63" s="250" t="s">
        <v>54</v>
      </c>
      <c r="B63" s="19" t="s">
        <v>20</v>
      </c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6"/>
      <c r="N63" s="82"/>
      <c r="O63" s="82"/>
      <c r="P63" s="82"/>
      <c r="Q63" s="82"/>
      <c r="R63" s="82"/>
      <c r="S63" s="91"/>
      <c r="T63" s="91"/>
      <c r="U63" s="91"/>
      <c r="V63" s="91"/>
      <c r="W63" s="91"/>
      <c r="X63" s="96"/>
      <c r="Y63" s="82"/>
      <c r="Z63" s="82"/>
      <c r="AA63" s="82"/>
      <c r="AB63" s="82"/>
      <c r="AC63" s="320"/>
      <c r="AD63" s="82"/>
      <c r="AE63" s="82"/>
      <c r="AF63" s="82"/>
      <c r="AG63" s="82"/>
      <c r="AH63" s="82"/>
      <c r="AI63" s="82"/>
      <c r="AJ63" s="96"/>
      <c r="AK63" s="82"/>
      <c r="AL63" s="97"/>
      <c r="AM63" s="97"/>
      <c r="AN63" s="97"/>
      <c r="AO63" s="222"/>
      <c r="AP63" s="97"/>
      <c r="AQ63" s="97"/>
      <c r="AR63" s="82"/>
      <c r="AS63" s="82"/>
      <c r="AT63" s="82"/>
      <c r="AU63" s="82"/>
      <c r="AV63" s="89"/>
      <c r="AW63" s="95">
        <f>'Global (product)'!O62</f>
        <v>2.0365705615855864E-2</v>
      </c>
      <c r="AX63" s="95" t="str">
        <f>'South America (product)'!K62</f>
        <v>nd</v>
      </c>
      <c r="AY63" s="95">
        <f>'Oceania (product)'!K62</f>
        <v>8.3362160722497899E-2</v>
      </c>
      <c r="AZ63" s="95">
        <f>'NAM (product)'!K62</f>
        <v>4.719123481453761E-2</v>
      </c>
      <c r="BA63" s="85">
        <f>'Canada (product)'!K62</f>
        <v>1.9098534389811742E-2</v>
      </c>
      <c r="BB63" s="95">
        <f>'Europe (product)'!K62</f>
        <v>1.5388735371080656E-2</v>
      </c>
      <c r="BC63" s="95">
        <f>'GCC (product)'!K62</f>
        <v>8.9507837105762776E-4</v>
      </c>
      <c r="BD63" s="95" t="str">
        <f>'Russia and Other Euro (product)'!K62</f>
        <v>nd</v>
      </c>
      <c r="BE63" s="95" t="str">
        <f>'Africa (product)'!K62</f>
        <v>nd</v>
      </c>
      <c r="BF63" s="95" t="str">
        <f>'Other Asia (product)'!K62</f>
        <v>nd</v>
      </c>
      <c r="BG63" s="95">
        <f>'China (product)'!K62</f>
        <v>0</v>
      </c>
    </row>
    <row r="64" spans="1:59">
      <c r="A64" s="250" t="s">
        <v>55</v>
      </c>
      <c r="B64" s="19" t="s">
        <v>20</v>
      </c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6"/>
      <c r="N64" s="82"/>
      <c r="O64" s="82"/>
      <c r="P64" s="82"/>
      <c r="Q64" s="82"/>
      <c r="R64" s="82"/>
      <c r="S64" s="91"/>
      <c r="T64" s="91"/>
      <c r="U64" s="91"/>
      <c r="V64" s="91"/>
      <c r="W64" s="91"/>
      <c r="X64" s="96"/>
      <c r="Y64" s="82"/>
      <c r="Z64" s="82"/>
      <c r="AA64" s="82"/>
      <c r="AB64" s="82"/>
      <c r="AC64" s="320"/>
      <c r="AD64" s="82"/>
      <c r="AE64" s="82"/>
      <c r="AF64" s="82"/>
      <c r="AG64" s="82"/>
      <c r="AH64" s="82"/>
      <c r="AI64" s="82"/>
      <c r="AJ64" s="96"/>
      <c r="AK64" s="82"/>
      <c r="AL64" s="97"/>
      <c r="AM64" s="97"/>
      <c r="AN64" s="97"/>
      <c r="AO64" s="222"/>
      <c r="AP64" s="97"/>
      <c r="AQ64" s="97"/>
      <c r="AR64" s="82"/>
      <c r="AS64" s="82"/>
      <c r="AT64" s="82"/>
      <c r="AU64" s="82"/>
      <c r="AV64" s="89"/>
      <c r="AW64" s="95">
        <f>'Global (product)'!O63</f>
        <v>7.004650390085258E-10</v>
      </c>
      <c r="AX64" s="95" t="str">
        <f>'South America (product)'!K63</f>
        <v>nd</v>
      </c>
      <c r="AY64" s="95">
        <f>'Oceania (product)'!K63</f>
        <v>1.1539456229310065E-15</v>
      </c>
      <c r="AZ64" s="95">
        <f>'NAM (product)'!K63</f>
        <v>1.31704113912565E-9</v>
      </c>
      <c r="BA64" s="85" t="str">
        <f>'Canada (product)'!K63</f>
        <v>nd</v>
      </c>
      <c r="BB64" s="95">
        <f>'Europe (product)'!K63</f>
        <v>3.8188065661282736E-11</v>
      </c>
      <c r="BC64" s="95" t="str">
        <f>'GCC (product)'!K63</f>
        <v>nd</v>
      </c>
      <c r="BD64" s="95" t="str">
        <f>'Russia and Other Euro (product)'!K63</f>
        <v>nd</v>
      </c>
      <c r="BE64" s="95" t="str">
        <f>'Africa (product)'!K63</f>
        <v>nd</v>
      </c>
      <c r="BF64" s="95" t="str">
        <f>'Other Asia (product)'!K63</f>
        <v>nd</v>
      </c>
      <c r="BG64" s="95">
        <f>'China (product)'!K63</f>
        <v>0</v>
      </c>
    </row>
    <row r="65" spans="1:59">
      <c r="A65" s="250"/>
      <c r="B65" s="19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6"/>
      <c r="N65" s="82"/>
      <c r="O65" s="82"/>
      <c r="P65" s="82"/>
      <c r="Q65" s="82"/>
      <c r="R65" s="82"/>
      <c r="S65" s="91"/>
      <c r="T65" s="91"/>
      <c r="U65" s="91"/>
      <c r="V65" s="91"/>
      <c r="W65" s="91"/>
      <c r="X65" s="96"/>
      <c r="Y65" s="82"/>
      <c r="Z65" s="82"/>
      <c r="AA65" s="82"/>
      <c r="AB65" s="82"/>
      <c r="AC65" s="320"/>
      <c r="AD65" s="82"/>
      <c r="AE65" s="82"/>
      <c r="AF65" s="82"/>
      <c r="AG65" s="82"/>
      <c r="AH65" s="82"/>
      <c r="AI65" s="82"/>
      <c r="AJ65" s="96"/>
      <c r="AK65" s="82"/>
      <c r="AL65" s="97"/>
      <c r="AM65" s="97"/>
      <c r="AN65" s="97"/>
      <c r="AO65" s="222"/>
      <c r="AP65" s="97"/>
      <c r="AQ65" s="97"/>
      <c r="AR65" s="82"/>
      <c r="AS65" s="82"/>
      <c r="AT65" s="82"/>
      <c r="AU65" s="82"/>
      <c r="AV65" s="89"/>
      <c r="AW65" s="82"/>
      <c r="AX65" s="82"/>
      <c r="AY65" s="82"/>
      <c r="AZ65" s="82"/>
      <c r="BA65" s="320"/>
      <c r="BB65" s="82"/>
      <c r="BC65" s="82"/>
      <c r="BD65" s="82"/>
      <c r="BE65" s="82"/>
      <c r="BF65" s="82"/>
      <c r="BG65" s="82"/>
    </row>
    <row r="66" spans="1:59">
      <c r="A66" s="243" t="s">
        <v>56</v>
      </c>
      <c r="B66" s="246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6"/>
      <c r="N66" s="82"/>
      <c r="O66" s="82"/>
      <c r="P66" s="82"/>
      <c r="Q66" s="82"/>
      <c r="R66" s="82"/>
      <c r="S66" s="91"/>
      <c r="T66" s="91"/>
      <c r="U66" s="91"/>
      <c r="V66" s="91"/>
      <c r="W66" s="91"/>
      <c r="X66" s="96"/>
      <c r="Y66" s="82"/>
      <c r="Z66" s="82"/>
      <c r="AA66" s="82"/>
      <c r="AB66" s="82"/>
      <c r="AC66" s="320"/>
      <c r="AD66" s="82"/>
      <c r="AE66" s="82"/>
      <c r="AF66" s="82"/>
      <c r="AG66" s="82"/>
      <c r="AH66" s="82"/>
      <c r="AI66" s="82"/>
      <c r="AJ66" s="96"/>
      <c r="AK66" s="82"/>
      <c r="AL66" s="82"/>
      <c r="AM66" s="82"/>
      <c r="AN66" s="82"/>
      <c r="AO66" s="320"/>
      <c r="AP66" s="82"/>
      <c r="AQ66" s="82"/>
      <c r="AR66" s="82"/>
      <c r="AS66" s="82"/>
      <c r="AT66" s="82"/>
      <c r="AU66" s="82"/>
      <c r="AV66" s="89"/>
      <c r="AW66" s="82"/>
      <c r="AX66" s="82"/>
      <c r="AY66" s="82"/>
      <c r="AZ66" s="82"/>
      <c r="BA66" s="320"/>
      <c r="BB66" s="82"/>
      <c r="BC66" s="82"/>
      <c r="BD66" s="82"/>
      <c r="BE66" s="82"/>
      <c r="BF66" s="82"/>
      <c r="BG66" s="82"/>
    </row>
    <row r="67" spans="1:59" ht="17">
      <c r="A67" s="250" t="s">
        <v>23</v>
      </c>
      <c r="B67" s="19" t="s">
        <v>24</v>
      </c>
      <c r="C67" s="110">
        <f>'Global (product)'!$C$66*C11</f>
        <v>0.15448981310749832</v>
      </c>
      <c r="D67" s="114" t="s">
        <v>120</v>
      </c>
      <c r="E67" s="114" t="s">
        <v>120</v>
      </c>
      <c r="F67" s="114" t="s">
        <v>120</v>
      </c>
      <c r="G67" s="114" t="s">
        <v>120</v>
      </c>
      <c r="H67" s="114" t="s">
        <v>120</v>
      </c>
      <c r="I67" s="114" t="s">
        <v>120</v>
      </c>
      <c r="J67" s="114" t="s">
        <v>120</v>
      </c>
      <c r="K67" s="114" t="s">
        <v>120</v>
      </c>
      <c r="L67" s="114" t="s">
        <v>120</v>
      </c>
      <c r="M67" s="106"/>
      <c r="N67" s="108">
        <f>'Global (product)'!E66*$N$11</f>
        <v>3.6104155610841113</v>
      </c>
      <c r="O67" s="108">
        <f>'South America (product)'!$E66*$N$11</f>
        <v>4.0569064216453512</v>
      </c>
      <c r="P67" s="108">
        <f>'Oceania (product)'!$E66*$N$11</f>
        <v>2.4855700841625694</v>
      </c>
      <c r="Q67" s="108">
        <f>'Canada (product)'!$E66*$N$11</f>
        <v>8.0039853247138222</v>
      </c>
      <c r="R67" s="108">
        <f>'Europe (product)'!$E66*$N$11</f>
        <v>5.2282876510474834</v>
      </c>
      <c r="S67" s="130" t="s">
        <v>120</v>
      </c>
      <c r="T67" s="130" t="s">
        <v>120</v>
      </c>
      <c r="U67" s="130" t="s">
        <v>120</v>
      </c>
      <c r="V67" s="130" t="s">
        <v>120</v>
      </c>
      <c r="W67" s="130" t="s">
        <v>120</v>
      </c>
      <c r="X67" s="113"/>
      <c r="Y67" s="97">
        <f>(((IFERROR('Global (product)'!G66*'Global (product)'!$L$5,0))+(IFERROR('Global (product)'!I66*'Global (product)'!$L$4,0)))*$Y$11)</f>
        <v>0.84453741673358385</v>
      </c>
      <c r="Z67" s="97" t="s">
        <v>120</v>
      </c>
      <c r="AA67" s="97">
        <f>'Oceania (product)'!G66*$AA$11</f>
        <v>5.6036190914844082E-2</v>
      </c>
      <c r="AB67" s="97">
        <f>'NAM (product)'!G66*$AB$11</f>
        <v>1.9456315981122005</v>
      </c>
      <c r="AC67" s="222">
        <f>'Canada (product)'!G66*$AC$11</f>
        <v>1.1728767717947037</v>
      </c>
      <c r="AD67" s="97">
        <f>'Europe (product)'!G66*$AD$11</f>
        <v>1.5453609384706304</v>
      </c>
      <c r="AE67" s="97">
        <f>'GCC (product)'!G66*$AE$11</f>
        <v>0</v>
      </c>
      <c r="AF67" s="130" t="s">
        <v>120</v>
      </c>
      <c r="AG67" s="130" t="s">
        <v>120</v>
      </c>
      <c r="AH67" s="130" t="s">
        <v>120</v>
      </c>
      <c r="AI67" s="130" t="s">
        <v>120</v>
      </c>
      <c r="AJ67" s="113"/>
      <c r="AK67" s="115">
        <f>(((IFERROR('Global (product)'!K66*'Global (product)'!$L$5,0))+(IFERROR('Global (product)'!M66*'Global (product)'!$L$4,0))))</f>
        <v>10.809712872374471</v>
      </c>
      <c r="AL67" s="97">
        <f>'South America (product)'!I66</f>
        <v>10.735282809392359</v>
      </c>
      <c r="AM67" s="97">
        <f>'Oceania (product)'!I66</f>
        <v>1.4739071932514058</v>
      </c>
      <c r="AN67" s="97">
        <f>'NAM (product)'!I66</f>
        <v>11.072365026503043</v>
      </c>
      <c r="AO67" s="222">
        <f>'Canada (product)'!I66</f>
        <v>8.7568774328630141</v>
      </c>
      <c r="AP67" s="97">
        <f>'Europe (product)'!I66</f>
        <v>15.312122751545429</v>
      </c>
      <c r="AQ67" s="97">
        <f>'GCC (product)'!I66</f>
        <v>0</v>
      </c>
      <c r="AR67" s="130" t="s">
        <v>120</v>
      </c>
      <c r="AS67" s="130" t="s">
        <v>120</v>
      </c>
      <c r="AT67" s="130" t="s">
        <v>120</v>
      </c>
      <c r="AU67" s="130" t="s">
        <v>120</v>
      </c>
      <c r="AV67" s="116"/>
      <c r="AW67" s="112">
        <f>'Global (product)'!O66</f>
        <v>1.8874527216220138</v>
      </c>
      <c r="AX67" s="112" t="str">
        <f>'South America (product)'!K66</f>
        <v>nd</v>
      </c>
      <c r="AY67" s="112">
        <f>'Oceania (product)'!K66</f>
        <v>0.33102333650099558</v>
      </c>
      <c r="AZ67" s="112">
        <f>'NAM (product)'!K66</f>
        <v>1.4444266567889357</v>
      </c>
      <c r="BA67" s="107" t="str">
        <f>'Canada (product)'!K66</f>
        <v>nd</v>
      </c>
      <c r="BB67" s="112">
        <f>'Europe (product)'!K66</f>
        <v>6.4821636491656411</v>
      </c>
      <c r="BC67" s="112">
        <f>'GCC (product)'!K66</f>
        <v>0</v>
      </c>
      <c r="BD67" s="112" t="str">
        <f>'Russia and Other Euro (product)'!K66</f>
        <v>nd</v>
      </c>
      <c r="BE67" s="112" t="str">
        <f>'Africa (product)'!K66</f>
        <v>nd</v>
      </c>
      <c r="BF67" s="112" t="str">
        <f>'Other Asia (product)'!K66</f>
        <v>nd</v>
      </c>
      <c r="BG67" s="112">
        <f>'China (product)'!K66</f>
        <v>0</v>
      </c>
    </row>
    <row r="68" spans="1:59" ht="17">
      <c r="A68" s="250" t="s">
        <v>25</v>
      </c>
      <c r="B68" s="19" t="s">
        <v>24</v>
      </c>
      <c r="C68" s="110">
        <f>'Global (product)'!$C$67*C11</f>
        <v>0</v>
      </c>
      <c r="D68" s="114" t="s">
        <v>120</v>
      </c>
      <c r="E68" s="114" t="s">
        <v>120</v>
      </c>
      <c r="F68" s="114" t="s">
        <v>120</v>
      </c>
      <c r="G68" s="114" t="s">
        <v>120</v>
      </c>
      <c r="H68" s="114" t="s">
        <v>120</v>
      </c>
      <c r="I68" s="114" t="s">
        <v>120</v>
      </c>
      <c r="J68" s="114" t="s">
        <v>120</v>
      </c>
      <c r="K68" s="114" t="s">
        <v>120</v>
      </c>
      <c r="L68" s="114" t="s">
        <v>120</v>
      </c>
      <c r="M68" s="106"/>
      <c r="N68" s="108">
        <f>'Global (product)'!E67*$N$11</f>
        <v>0.37227941198361914</v>
      </c>
      <c r="O68" s="108">
        <f>'South America (product)'!$E67*$N$11</f>
        <v>0</v>
      </c>
      <c r="P68" s="108">
        <f>'Oceania (product)'!$E67*$N$11</f>
        <v>0</v>
      </c>
      <c r="Q68" s="108">
        <f>'Canada (product)'!$E67*$N$11</f>
        <v>4.7082658555687962</v>
      </c>
      <c r="R68" s="108">
        <f>'Europe (product)'!$E67*$N$11</f>
        <v>0</v>
      </c>
      <c r="S68" s="130" t="s">
        <v>120</v>
      </c>
      <c r="T68" s="130" t="s">
        <v>120</v>
      </c>
      <c r="U68" s="130" t="s">
        <v>120</v>
      </c>
      <c r="V68" s="130" t="s">
        <v>120</v>
      </c>
      <c r="W68" s="130" t="s">
        <v>120</v>
      </c>
      <c r="X68" s="113"/>
      <c r="Y68" s="97">
        <f>(((IFERROR('Global (product)'!G67*'Global (product)'!$L$5,0))+(IFERROR('Global (product)'!I67*'Global (product)'!$L$4,0)))*$Y$11)</f>
        <v>0.68921791266116539</v>
      </c>
      <c r="Z68" s="97" t="s">
        <v>120</v>
      </c>
      <c r="AA68" s="97">
        <f>'Oceania (product)'!G67*$AA$11</f>
        <v>0</v>
      </c>
      <c r="AB68" s="97">
        <f>'NAM (product)'!G67*$AB$11</f>
        <v>0</v>
      </c>
      <c r="AC68" s="222">
        <f>'Canada (product)'!G67*$AC$11</f>
        <v>0</v>
      </c>
      <c r="AD68" s="97">
        <f>'Europe (product)'!G67*$AD$11</f>
        <v>4.0174373758963391</v>
      </c>
      <c r="AE68" s="97">
        <f>'GCC (product)'!G67*$AE$11</f>
        <v>0</v>
      </c>
      <c r="AF68" s="130" t="s">
        <v>120</v>
      </c>
      <c r="AG68" s="130" t="s">
        <v>120</v>
      </c>
      <c r="AH68" s="130" t="s">
        <v>120</v>
      </c>
      <c r="AI68" s="130" t="s">
        <v>120</v>
      </c>
      <c r="AJ68" s="113"/>
      <c r="AK68" s="115">
        <f>(((IFERROR('Global (product)'!K67*'Global (product)'!$L$5,0))+(IFERROR('Global (product)'!M67*'Global (product)'!$L$4,0))))</f>
        <v>39.456155709373036</v>
      </c>
      <c r="AL68" s="97">
        <f>'South America (product)'!I67</f>
        <v>0</v>
      </c>
      <c r="AM68" s="97">
        <f>'Oceania (product)'!I67</f>
        <v>0</v>
      </c>
      <c r="AN68" s="97">
        <f>'NAM (product)'!I67</f>
        <v>0</v>
      </c>
      <c r="AO68" s="222">
        <f>'Canada (product)'!I67</f>
        <v>0</v>
      </c>
      <c r="AP68" s="97">
        <f>'Europe (product)'!I67</f>
        <v>31.33871122106072</v>
      </c>
      <c r="AQ68" s="97">
        <f>'GCC (product)'!I67</f>
        <v>119.58327274554422</v>
      </c>
      <c r="AR68" s="130" t="s">
        <v>120</v>
      </c>
      <c r="AS68" s="130" t="s">
        <v>120</v>
      </c>
      <c r="AT68" s="130" t="s">
        <v>120</v>
      </c>
      <c r="AU68" s="130" t="s">
        <v>120</v>
      </c>
      <c r="AV68" s="116"/>
      <c r="AW68" s="112"/>
      <c r="AX68" s="112"/>
      <c r="AY68" s="112"/>
      <c r="AZ68" s="112"/>
      <c r="BA68" s="107"/>
      <c r="BB68" s="112"/>
      <c r="BC68" s="112"/>
      <c r="BD68" s="112"/>
      <c r="BE68" s="112"/>
      <c r="BF68" s="112"/>
      <c r="BG68" s="112"/>
    </row>
    <row r="69" spans="1:59">
      <c r="A69" s="250" t="s">
        <v>57</v>
      </c>
      <c r="B69" s="19" t="s">
        <v>20</v>
      </c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6"/>
      <c r="N69" s="95">
        <f>'Global (product)'!E68*$N$11</f>
        <v>7.9661297237101927E-2</v>
      </c>
      <c r="O69" s="108">
        <f>'South America (product)'!$E68*$N$11</f>
        <v>2.2755315835607626E-2</v>
      </c>
      <c r="P69" s="130" t="s">
        <v>120</v>
      </c>
      <c r="Q69" s="108">
        <f>'Canada (product)'!$E68*$N$11</f>
        <v>0.14829910624775439</v>
      </c>
      <c r="R69" s="108">
        <f>'Europe (product)'!$E68*$N$11</f>
        <v>0.31707363786518333</v>
      </c>
      <c r="S69" s="130" t="s">
        <v>120</v>
      </c>
      <c r="T69" s="130" t="s">
        <v>120</v>
      </c>
      <c r="U69" s="130" t="s">
        <v>120</v>
      </c>
      <c r="V69" s="130" t="s">
        <v>120</v>
      </c>
      <c r="W69" s="130" t="s">
        <v>120</v>
      </c>
      <c r="X69" s="96"/>
      <c r="Y69" s="97">
        <f>(((IFERROR('Global (product)'!G68*'Global (product)'!$L$5,0))+(IFERROR('Global (product)'!I68*'Global (product)'!$L$4,0)))*$Y$11)</f>
        <v>4.1254381788509452E-2</v>
      </c>
      <c r="Z69" s="97" t="s">
        <v>120</v>
      </c>
      <c r="AA69" s="97" t="s">
        <v>120</v>
      </c>
      <c r="AB69" s="97">
        <f>'NAM (product)'!G68*$AB$11</f>
        <v>2.1121444413275875E-2</v>
      </c>
      <c r="AC69" s="222" t="s">
        <v>120</v>
      </c>
      <c r="AD69" s="97">
        <f>'Europe (product)'!G68*$AD$11</f>
        <v>4.9531291237318031E-2</v>
      </c>
      <c r="AE69" s="97" t="s">
        <v>120</v>
      </c>
      <c r="AF69" s="130" t="s">
        <v>120</v>
      </c>
      <c r="AG69" s="130" t="s">
        <v>120</v>
      </c>
      <c r="AH69" s="130" t="s">
        <v>120</v>
      </c>
      <c r="AI69" s="130" t="s">
        <v>120</v>
      </c>
      <c r="AJ69" s="96"/>
      <c r="AK69" s="97">
        <f>(((IFERROR('Global (product)'!K68*'Global (product)'!$L$5,0))+(IFERROR('Global (product)'!M68*'Global (product)'!$L$4,0))))</f>
        <v>0.2706840697003019</v>
      </c>
      <c r="AL69" s="97" t="str">
        <f>'South America (product)'!I68</f>
        <v>nd</v>
      </c>
      <c r="AM69" s="97">
        <f>'Oceania (product)'!I68</f>
        <v>1.9775296894223814E-2</v>
      </c>
      <c r="AN69" s="97">
        <f>'NAM (product)'!I68</f>
        <v>3.8676594016603054E-2</v>
      </c>
      <c r="AO69" s="222">
        <f>'Canada (product)'!I68</f>
        <v>2.5822914225495538E-2</v>
      </c>
      <c r="AP69" s="97">
        <f>'Europe (product)'!I68</f>
        <v>0.17348175852656353</v>
      </c>
      <c r="AQ69" s="97">
        <f>'GCC (product)'!I68</f>
        <v>0.74363286514192928</v>
      </c>
      <c r="AR69" s="130" t="s">
        <v>120</v>
      </c>
      <c r="AS69" s="130" t="s">
        <v>120</v>
      </c>
      <c r="AT69" s="130" t="s">
        <v>120</v>
      </c>
      <c r="AU69" s="130" t="s">
        <v>120</v>
      </c>
      <c r="AV69" s="89"/>
      <c r="AW69" s="95">
        <f>'Global (product)'!O68</f>
        <v>0.26636812350235589</v>
      </c>
      <c r="AX69" s="95" t="str">
        <f>'South America (product)'!K68</f>
        <v>nd</v>
      </c>
      <c r="AY69" s="95" t="str">
        <f>'Oceania (product)'!K68</f>
        <v>nd</v>
      </c>
      <c r="AZ69" s="95" t="str">
        <f>'NAM (product)'!K68</f>
        <v>nd</v>
      </c>
      <c r="BA69" s="85" t="str">
        <f>'Canada (product)'!K68</f>
        <v>nd</v>
      </c>
      <c r="BB69" s="95">
        <f>'Europe (product)'!K68</f>
        <v>0.53482471037329071</v>
      </c>
      <c r="BC69" s="95">
        <f>'GCC (product)'!K68</f>
        <v>9.3896713615023472E-4</v>
      </c>
      <c r="BD69" s="95" t="str">
        <f>'Russia and Other Euro (product)'!K68</f>
        <v>nd</v>
      </c>
      <c r="BE69" s="95" t="str">
        <f>'Africa (product)'!K68</f>
        <v>nd</v>
      </c>
      <c r="BF69" s="95" t="str">
        <f>'Other Asia (product)'!K68</f>
        <v>nd</v>
      </c>
      <c r="BG69" s="95">
        <f>'China (product)'!K68</f>
        <v>0</v>
      </c>
    </row>
    <row r="70" spans="1:59">
      <c r="A70" s="250" t="s">
        <v>58</v>
      </c>
      <c r="B70" s="19" t="s">
        <v>20</v>
      </c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6"/>
      <c r="N70" s="108">
        <f>'Global (product)'!E69*$N$11</f>
        <v>3.2482637837572259</v>
      </c>
      <c r="O70" s="108">
        <f>'South America (product)'!$E69*$N$11</f>
        <v>5.2462255018185369</v>
      </c>
      <c r="P70" s="130" t="s">
        <v>120</v>
      </c>
      <c r="Q70" s="108">
        <f>'Canada (product)'!$E69*$N$11</f>
        <v>14.086964240243365</v>
      </c>
      <c r="R70" s="108">
        <f>'Europe (product)'!$E69*$N$11</f>
        <v>0</v>
      </c>
      <c r="S70" s="130" t="s">
        <v>120</v>
      </c>
      <c r="T70" s="130" t="s">
        <v>120</v>
      </c>
      <c r="U70" s="130" t="s">
        <v>120</v>
      </c>
      <c r="V70" s="130" t="s">
        <v>120</v>
      </c>
      <c r="W70" s="130" t="s">
        <v>120</v>
      </c>
      <c r="X70" s="96"/>
      <c r="Y70" s="97">
        <f>(((IFERROR('Global (product)'!G69*'Global (product)'!$L$5,0))+(IFERROR('Global (product)'!I69*'Global (product)'!$L$4,0)))*$Y$11)</f>
        <v>9.401488046097705E-3</v>
      </c>
      <c r="Z70" s="97">
        <f>'South America (product)'!G69*$Z$11</f>
        <v>3.4651897011245915E-2</v>
      </c>
      <c r="AA70" s="97" t="s">
        <v>120</v>
      </c>
      <c r="AB70" s="97">
        <f>'NAM (product)'!G69*$AB$11</f>
        <v>2.551761058172998E-2</v>
      </c>
      <c r="AC70" s="222" t="s">
        <v>120</v>
      </c>
      <c r="AD70" s="97">
        <f>'Europe (product)'!G69*$AD$11</f>
        <v>3.3235457002459951E-3</v>
      </c>
      <c r="AE70" s="97" t="s">
        <v>120</v>
      </c>
      <c r="AF70" s="130" t="s">
        <v>120</v>
      </c>
      <c r="AG70" s="130" t="s">
        <v>120</v>
      </c>
      <c r="AH70" s="130" t="s">
        <v>120</v>
      </c>
      <c r="AI70" s="130" t="s">
        <v>120</v>
      </c>
      <c r="AJ70" s="96"/>
      <c r="AK70" s="121">
        <f>(((IFERROR('Global (product)'!K69*'Global (product)'!$L$5,0))+(IFERROR('Global (product)'!M69*'Global (product)'!$L$4,0))))</f>
        <v>2.3296080568512949E-3</v>
      </c>
      <c r="AL70" s="97">
        <f>'South America (product)'!I69</f>
        <v>1.2638614289460897E-2</v>
      </c>
      <c r="AM70" s="97" t="str">
        <f>'Oceania (product)'!I69</f>
        <v>nd</v>
      </c>
      <c r="AN70" s="97">
        <f>'NAM (product)'!I69</f>
        <v>3.2514140317338991E-3</v>
      </c>
      <c r="AO70" s="222">
        <f>'Canada (product)'!I69</f>
        <v>9.2758557658992262E-5</v>
      </c>
      <c r="AP70" s="97">
        <f>'Europe (product)'!I69</f>
        <v>5.1135369560916478E-3</v>
      </c>
      <c r="AQ70" s="97">
        <f>'GCC (product)'!I69</f>
        <v>2.1391006202373176E-4</v>
      </c>
      <c r="AR70" s="130" t="s">
        <v>120</v>
      </c>
      <c r="AS70" s="130" t="s">
        <v>120</v>
      </c>
      <c r="AT70" s="130" t="s">
        <v>120</v>
      </c>
      <c r="AU70" s="130" t="s">
        <v>120</v>
      </c>
      <c r="AV70" s="89"/>
      <c r="AW70" s="95">
        <f>'Global (product)'!O69</f>
        <v>3.4011476639128777E-2</v>
      </c>
      <c r="AX70" s="95" t="str">
        <f>'South America (product)'!K69</f>
        <v>nd</v>
      </c>
      <c r="AY70" s="95" t="str">
        <f>'Oceania (product)'!K69</f>
        <v>nd</v>
      </c>
      <c r="AZ70" s="95" t="str">
        <f>'NAM (product)'!K69</f>
        <v>nd</v>
      </c>
      <c r="BA70" s="85">
        <f>'Canada (product)'!K69</f>
        <v>1.6103061953912257E-2</v>
      </c>
      <c r="BB70" s="95">
        <f>'Europe (product)'!K69</f>
        <v>6.9177898286013506E-2</v>
      </c>
      <c r="BC70" s="95">
        <f>'GCC (product)'!K69</f>
        <v>6.2597809076682322E-4</v>
      </c>
      <c r="BD70" s="95" t="str">
        <f>'Russia and Other Euro (product)'!K69</f>
        <v>nd</v>
      </c>
      <c r="BE70" s="95" t="str">
        <f>'Africa (product)'!K69</f>
        <v>nd</v>
      </c>
      <c r="BF70" s="95" t="str">
        <f>'Other Asia (product)'!K69</f>
        <v>nd</v>
      </c>
      <c r="BG70" s="95">
        <f>'China (product)'!K69</f>
        <v>0</v>
      </c>
    </row>
    <row r="71" spans="1:59">
      <c r="A71" s="250" t="s">
        <v>46</v>
      </c>
      <c r="B71" s="19" t="s">
        <v>47</v>
      </c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6"/>
      <c r="N71" s="257">
        <f>'Global (product)'!E70*$N$11</f>
        <v>9.0118567052066155E-4</v>
      </c>
      <c r="O71" s="212">
        <f>'South America (product)'!$E70*$N$11</f>
        <v>2.0824711915615563E-3</v>
      </c>
      <c r="P71" s="212">
        <f>'Oceania (product)'!$E70*$N$11</f>
        <v>1.7226927112029937E-4</v>
      </c>
      <c r="Q71" s="212">
        <f>'Canada (product)'!$E70*$N$11</f>
        <v>1.1461741017081029E-3</v>
      </c>
      <c r="R71" s="130" t="s">
        <v>120</v>
      </c>
      <c r="S71" s="130" t="s">
        <v>120</v>
      </c>
      <c r="T71" s="130" t="s">
        <v>120</v>
      </c>
      <c r="U71" s="130" t="s">
        <v>120</v>
      </c>
      <c r="V71" s="130" t="s">
        <v>120</v>
      </c>
      <c r="W71" s="130" t="s">
        <v>120</v>
      </c>
      <c r="X71" s="96"/>
      <c r="Y71" s="82"/>
      <c r="Z71" s="82"/>
      <c r="AA71" s="82"/>
      <c r="AB71" s="82"/>
      <c r="AC71" s="320"/>
      <c r="AD71" s="82"/>
      <c r="AE71" s="82"/>
      <c r="AF71" s="97"/>
      <c r="AG71" s="97"/>
      <c r="AH71" s="97"/>
      <c r="AI71" s="97"/>
      <c r="AJ71" s="96"/>
      <c r="AK71" s="110"/>
      <c r="AL71" s="110"/>
      <c r="AM71" s="110"/>
      <c r="AN71" s="110"/>
      <c r="AO71" s="321"/>
      <c r="AP71" s="110"/>
      <c r="AQ71" s="110"/>
      <c r="AR71" s="110"/>
      <c r="AS71" s="110"/>
      <c r="AT71" s="110"/>
      <c r="AU71" s="110"/>
      <c r="AV71" s="89"/>
      <c r="AW71" s="95"/>
      <c r="AX71" s="95"/>
      <c r="AY71" s="95"/>
      <c r="AZ71" s="95"/>
      <c r="BA71" s="85"/>
      <c r="BB71" s="95"/>
      <c r="BC71" s="95"/>
      <c r="BD71" s="95"/>
      <c r="BE71" s="95"/>
      <c r="BF71" s="95"/>
      <c r="BG71" s="95"/>
    </row>
    <row r="72" spans="1:59">
      <c r="A72" s="250" t="s">
        <v>59</v>
      </c>
      <c r="B72" s="19" t="s">
        <v>20</v>
      </c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6"/>
      <c r="N72" s="82"/>
      <c r="O72" s="82"/>
      <c r="P72" s="82"/>
      <c r="Q72" s="82"/>
      <c r="R72" s="82"/>
      <c r="S72" s="91"/>
      <c r="T72" s="91"/>
      <c r="U72" s="91"/>
      <c r="V72" s="91"/>
      <c r="W72" s="91"/>
      <c r="X72" s="96"/>
      <c r="Y72" s="254">
        <f>(((IFERROR('Global (product)'!G71*'Global (product)'!$L$5,0))+(IFERROR('Global (product)'!I71*'Global (product)'!$L$4,0)))*$Y$11)</f>
        <v>5.5334967226996629E-3</v>
      </c>
      <c r="Z72" s="97" t="s">
        <v>120</v>
      </c>
      <c r="AA72" s="97" t="s">
        <v>120</v>
      </c>
      <c r="AB72" s="97" t="s">
        <v>120</v>
      </c>
      <c r="AC72" s="222" t="s">
        <v>120</v>
      </c>
      <c r="AD72" s="97" t="s">
        <v>120</v>
      </c>
      <c r="AE72" s="97" t="s">
        <v>120</v>
      </c>
      <c r="AF72" s="130" t="s">
        <v>120</v>
      </c>
      <c r="AG72" s="130" t="s">
        <v>120</v>
      </c>
      <c r="AH72" s="130" t="s">
        <v>120</v>
      </c>
      <c r="AI72" s="130" t="s">
        <v>120</v>
      </c>
      <c r="AJ72" s="96"/>
      <c r="AK72" s="97">
        <f>(((IFERROR('Global (product)'!K71*'Global (product)'!$L$5,0))+(IFERROR('Global (product)'!M71*'Global (product)'!$L$4,0))))</f>
        <v>0.14218423669872207</v>
      </c>
      <c r="AL72" s="97">
        <f>'South America (product)'!I71</f>
        <v>2.3350028630259933E-2</v>
      </c>
      <c r="AM72" s="97">
        <f>'Oceania (product)'!I71</f>
        <v>3.1988381600721018E-2</v>
      </c>
      <c r="AN72" s="97">
        <f>'NAM (product)'!I71</f>
        <v>4.5661638270241514E-2</v>
      </c>
      <c r="AO72" s="222">
        <f>'Canada (product)'!I71</f>
        <v>3.8454426896853314E-2</v>
      </c>
      <c r="AP72" s="97">
        <f>'Europe (product)'!I71</f>
        <v>0.21357281813994097</v>
      </c>
      <c r="AQ72" s="97">
        <f>'GCC (product)'!I71</f>
        <v>0.25402329174989635</v>
      </c>
      <c r="AR72" s="130" t="s">
        <v>120</v>
      </c>
      <c r="AS72" s="130" t="s">
        <v>120</v>
      </c>
      <c r="AT72" s="130" t="s">
        <v>120</v>
      </c>
      <c r="AU72" s="130" t="s">
        <v>120</v>
      </c>
      <c r="AV72" s="89"/>
      <c r="AW72" s="95"/>
      <c r="AX72" s="95"/>
      <c r="AY72" s="95"/>
      <c r="AZ72" s="95"/>
      <c r="BA72" s="85"/>
      <c r="BB72" s="95"/>
      <c r="BC72" s="95"/>
      <c r="BD72" s="95"/>
      <c r="BE72" s="95"/>
      <c r="BF72" s="95"/>
      <c r="BG72" s="95"/>
    </row>
    <row r="73" spans="1:59">
      <c r="A73" s="250" t="s">
        <v>60</v>
      </c>
      <c r="B73" s="19" t="s">
        <v>47</v>
      </c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6"/>
      <c r="N73" s="82"/>
      <c r="O73" s="82"/>
      <c r="P73" s="82"/>
      <c r="Q73" s="82"/>
      <c r="R73" s="82"/>
      <c r="S73" s="91"/>
      <c r="T73" s="91"/>
      <c r="U73" s="91"/>
      <c r="V73" s="91"/>
      <c r="W73" s="91"/>
      <c r="X73" s="96"/>
      <c r="Y73" s="255">
        <f>(((IFERROR('Global (product)'!G72*'Global (product)'!$L$5,0))+(IFERROR('Global (product)'!I72*'Global (product)'!$L$4,0)))*$Y$11)</f>
        <v>4.8999303444327708E-3</v>
      </c>
      <c r="Z73" s="97" t="s">
        <v>120</v>
      </c>
      <c r="AA73" s="97" t="s">
        <v>120</v>
      </c>
      <c r="AB73" s="97" t="s">
        <v>120</v>
      </c>
      <c r="AC73" s="222" t="s">
        <v>120</v>
      </c>
      <c r="AD73" s="97" t="s">
        <v>120</v>
      </c>
      <c r="AE73" s="97" t="s">
        <v>120</v>
      </c>
      <c r="AF73" s="130" t="s">
        <v>120</v>
      </c>
      <c r="AG73" s="130" t="s">
        <v>120</v>
      </c>
      <c r="AH73" s="130" t="s">
        <v>120</v>
      </c>
      <c r="AI73" s="130" t="s">
        <v>120</v>
      </c>
      <c r="AJ73" s="96"/>
      <c r="AK73" s="97">
        <f>(((IFERROR('Global (product)'!K72*'Global (product)'!$L$5,0))+(IFERROR('Global (product)'!M72*'Global (product)'!$L$4,0))))</f>
        <v>0.36581861247533753</v>
      </c>
      <c r="AL73" s="97" t="str">
        <f>'South America (product)'!I72</f>
        <v>nd</v>
      </c>
      <c r="AM73" s="97" t="str">
        <f>'Oceania (product)'!I72</f>
        <v>nd</v>
      </c>
      <c r="AN73" s="97">
        <f>'NAM (product)'!I72</f>
        <v>5.1622321038388944E-2</v>
      </c>
      <c r="AO73" s="222">
        <f>'Canada (product)'!I72</f>
        <v>6.078608909292118E-4</v>
      </c>
      <c r="AP73" s="97">
        <f>'Europe (product)'!I72</f>
        <v>1.0191299461278616</v>
      </c>
      <c r="AQ73" s="97">
        <f>'GCC (product)'!I72</f>
        <v>0</v>
      </c>
      <c r="AR73" s="130" t="s">
        <v>120</v>
      </c>
      <c r="AS73" s="130" t="s">
        <v>120</v>
      </c>
      <c r="AT73" s="130" t="s">
        <v>120</v>
      </c>
      <c r="AU73" s="130" t="s">
        <v>120</v>
      </c>
      <c r="AV73" s="89"/>
      <c r="AW73" s="95"/>
      <c r="AX73" s="95"/>
      <c r="AY73" s="95"/>
      <c r="AZ73" s="95"/>
      <c r="BA73" s="85"/>
      <c r="BB73" s="95"/>
      <c r="BC73" s="95"/>
      <c r="BD73" s="95"/>
      <c r="BE73" s="95"/>
      <c r="BF73" s="95"/>
      <c r="BG73" s="95"/>
    </row>
    <row r="74" spans="1:59">
      <c r="A74" s="250"/>
      <c r="B74" s="19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6"/>
      <c r="N74" s="82"/>
      <c r="O74" s="82"/>
      <c r="P74" s="82"/>
      <c r="Q74" s="82"/>
      <c r="R74" s="82"/>
      <c r="S74" s="91"/>
      <c r="T74" s="91"/>
      <c r="U74" s="91"/>
      <c r="V74" s="91"/>
      <c r="W74" s="91"/>
      <c r="X74" s="96"/>
      <c r="Y74" s="82"/>
      <c r="Z74" s="82"/>
      <c r="AA74" s="82"/>
      <c r="AB74" s="82"/>
      <c r="AC74" s="320"/>
      <c r="AD74" s="82"/>
      <c r="AE74" s="82"/>
      <c r="AF74" s="82"/>
      <c r="AG74" s="82"/>
      <c r="AH74" s="82"/>
      <c r="AI74" s="82"/>
      <c r="AJ74" s="96"/>
      <c r="AK74" s="82"/>
      <c r="AL74" s="82"/>
      <c r="AM74" s="82"/>
      <c r="AN74" s="82"/>
      <c r="AO74" s="320"/>
      <c r="AP74" s="82"/>
      <c r="AQ74" s="82"/>
      <c r="AR74" s="82"/>
      <c r="AS74" s="82"/>
      <c r="AT74" s="82"/>
      <c r="AU74" s="82"/>
      <c r="AV74" s="89"/>
      <c r="AW74" s="95"/>
      <c r="AX74" s="95"/>
      <c r="AY74" s="95"/>
      <c r="AZ74" s="95"/>
      <c r="BA74" s="85"/>
      <c r="BB74" s="95"/>
      <c r="BC74" s="95"/>
      <c r="BD74" s="95"/>
      <c r="BE74" s="95"/>
      <c r="BF74" s="95"/>
      <c r="BG74" s="95"/>
    </row>
    <row r="75" spans="1:59">
      <c r="A75" s="243" t="s">
        <v>61</v>
      </c>
      <c r="B75" s="24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6"/>
      <c r="N75" s="82"/>
      <c r="O75" s="82"/>
      <c r="P75" s="82"/>
      <c r="Q75" s="82"/>
      <c r="R75" s="82"/>
      <c r="S75" s="91"/>
      <c r="T75" s="91"/>
      <c r="U75" s="91"/>
      <c r="V75" s="91"/>
      <c r="W75" s="91"/>
      <c r="X75" s="96"/>
      <c r="Y75" s="82"/>
      <c r="Z75" s="82"/>
      <c r="AA75" s="82"/>
      <c r="AB75" s="82"/>
      <c r="AC75" s="320"/>
      <c r="AD75" s="82"/>
      <c r="AE75" s="82"/>
      <c r="AF75" s="82"/>
      <c r="AG75" s="82"/>
      <c r="AH75" s="82"/>
      <c r="AI75" s="82"/>
      <c r="AJ75" s="96"/>
      <c r="AK75" s="82"/>
      <c r="AL75" s="82"/>
      <c r="AM75" s="82"/>
      <c r="AN75" s="82"/>
      <c r="AO75" s="320"/>
      <c r="AP75" s="82"/>
      <c r="AQ75" s="82"/>
      <c r="AR75" s="82"/>
      <c r="AS75" s="82"/>
      <c r="AT75" s="82"/>
      <c r="AU75" s="82"/>
      <c r="AV75" s="89"/>
      <c r="AW75" s="95"/>
      <c r="AX75" s="95"/>
      <c r="AY75" s="95"/>
      <c r="AZ75" s="95"/>
      <c r="BA75" s="85"/>
      <c r="BB75" s="95"/>
      <c r="BC75" s="95"/>
      <c r="BD75" s="95"/>
      <c r="BE75" s="95"/>
      <c r="BF75" s="95"/>
      <c r="BG75" s="95"/>
    </row>
    <row r="76" spans="1:59">
      <c r="A76" s="250" t="s">
        <v>62</v>
      </c>
      <c r="B76" s="16" t="s">
        <v>20</v>
      </c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6"/>
      <c r="N76" s="112">
        <f>'Global (product)'!$E$75*N11</f>
        <v>56.825402802088043</v>
      </c>
      <c r="O76" s="112">
        <f>'South America (product)'!$E$75*O11</f>
        <v>0.29118271013656927</v>
      </c>
      <c r="P76" s="112">
        <f>'Oceania (product)'!$E$75*P11</f>
        <v>0</v>
      </c>
      <c r="Q76" s="112">
        <f>'Canada (product)'!$E$75*Q11</f>
        <v>0</v>
      </c>
      <c r="R76" s="112">
        <f>'Europe (product)'!$E$75*R11</f>
        <v>20.767863561928358</v>
      </c>
      <c r="S76" s="130" t="s">
        <v>120</v>
      </c>
      <c r="T76" s="130" t="s">
        <v>120</v>
      </c>
      <c r="U76" s="130" t="s">
        <v>120</v>
      </c>
      <c r="V76" s="117">
        <f>'Other Asia (product)'!E75*'Summary (Region &amp; Unit Process)'!V11</f>
        <v>288.63335173311299</v>
      </c>
      <c r="W76" s="130" t="s">
        <v>120</v>
      </c>
      <c r="X76" s="96"/>
      <c r="Y76" s="82"/>
      <c r="Z76" s="82"/>
      <c r="AA76" s="82"/>
      <c r="AB76" s="82"/>
      <c r="AC76" s="320"/>
      <c r="AD76" s="82"/>
      <c r="AE76" s="82"/>
      <c r="AF76" s="82"/>
      <c r="AG76" s="82"/>
      <c r="AH76" s="82"/>
      <c r="AI76" s="82"/>
      <c r="AJ76" s="96"/>
      <c r="AK76" s="82"/>
      <c r="AL76" s="82"/>
      <c r="AM76" s="82"/>
      <c r="AN76" s="82"/>
      <c r="AO76" s="320"/>
      <c r="AP76" s="82"/>
      <c r="AQ76" s="82"/>
      <c r="AR76" s="130"/>
      <c r="AS76" s="82"/>
      <c r="AT76" s="82"/>
      <c r="AU76" s="82"/>
      <c r="AV76" s="89"/>
      <c r="AW76" s="95"/>
      <c r="AX76" s="95"/>
      <c r="AY76" s="95"/>
      <c r="AZ76" s="95"/>
      <c r="BA76" s="85"/>
      <c r="BB76" s="95"/>
      <c r="BC76" s="95"/>
      <c r="BD76" s="95"/>
      <c r="BE76" s="95"/>
      <c r="BF76" s="95"/>
      <c r="BG76" s="95"/>
    </row>
    <row r="77" spans="1:59">
      <c r="A77" s="250" t="s">
        <v>63</v>
      </c>
      <c r="B77" s="16" t="s">
        <v>20</v>
      </c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6"/>
      <c r="N77" s="82"/>
      <c r="O77" s="82"/>
      <c r="P77" s="82"/>
      <c r="Q77" s="82"/>
      <c r="R77" s="82"/>
      <c r="S77" s="91"/>
      <c r="T77" s="91"/>
      <c r="U77" s="91"/>
      <c r="V77" s="91"/>
      <c r="W77" s="91"/>
      <c r="X77" s="96"/>
      <c r="Y77" s="82"/>
      <c r="Z77" s="82"/>
      <c r="AA77" s="82"/>
      <c r="AB77" s="82"/>
      <c r="AC77" s="320"/>
      <c r="AD77" s="82"/>
      <c r="AE77" s="82"/>
      <c r="AF77" s="82"/>
      <c r="AG77" s="82"/>
      <c r="AH77" s="82"/>
      <c r="AI77" s="82"/>
      <c r="AJ77" s="96"/>
      <c r="AK77" s="115">
        <f>(((IFERROR('Global (product)'!K76*'Global (product)'!$L$5,0))+(IFERROR('Global (product)'!M76*'Global (product)'!$L$4,0))))</f>
        <v>9.2224416043989574</v>
      </c>
      <c r="AL77" s="97" t="str">
        <f>'South America (product)'!I76</f>
        <v>nd</v>
      </c>
      <c r="AM77" s="97">
        <f>'Oceania (product)'!I76</f>
        <v>29.853912971674852</v>
      </c>
      <c r="AN77" s="97">
        <f>'NAM (product)'!I76</f>
        <v>3.3002965453579391</v>
      </c>
      <c r="AO77" s="222">
        <f>'Canada (product)'!I76</f>
        <v>3.3371728227807052</v>
      </c>
      <c r="AP77" s="97">
        <f>'Europe (product)'!I76</f>
        <v>5.245891075454999</v>
      </c>
      <c r="AQ77" s="97">
        <f>'GCC (product)'!I76</f>
        <v>12.249670702546632</v>
      </c>
      <c r="AR77" s="130" t="s">
        <v>120</v>
      </c>
      <c r="AS77" s="130" t="s">
        <v>120</v>
      </c>
      <c r="AT77" s="130" t="s">
        <v>120</v>
      </c>
      <c r="AU77" s="130" t="s">
        <v>120</v>
      </c>
      <c r="AV77" s="89"/>
      <c r="AW77" s="95"/>
      <c r="AX77" s="95"/>
      <c r="AY77" s="95"/>
      <c r="AZ77" s="95"/>
      <c r="BA77" s="85"/>
      <c r="BB77" s="95"/>
      <c r="BC77" s="95"/>
      <c r="BD77" s="95"/>
      <c r="BE77" s="95"/>
      <c r="BF77" s="95"/>
      <c r="BG77" s="95"/>
    </row>
    <row r="78" spans="1:59">
      <c r="A78" s="250" t="s">
        <v>64</v>
      </c>
      <c r="B78" s="16" t="s">
        <v>20</v>
      </c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6"/>
      <c r="N78" s="82"/>
      <c r="O78" s="82"/>
      <c r="P78" s="82"/>
      <c r="Q78" s="82"/>
      <c r="R78" s="82"/>
      <c r="S78" s="91"/>
      <c r="T78" s="91"/>
      <c r="U78" s="91"/>
      <c r="V78" s="91"/>
      <c r="W78" s="91"/>
      <c r="X78" s="96"/>
      <c r="Y78" s="82"/>
      <c r="Z78" s="82"/>
      <c r="AA78" s="82"/>
      <c r="AB78" s="82"/>
      <c r="AC78" s="320"/>
      <c r="AD78" s="82"/>
      <c r="AE78" s="82"/>
      <c r="AF78" s="82"/>
      <c r="AG78" s="82"/>
      <c r="AH78" s="82"/>
      <c r="AI78" s="82"/>
      <c r="AJ78" s="96"/>
      <c r="AK78" s="115">
        <f>(((IFERROR('Global (product)'!K77*'Global (product)'!$L$5,0))+(IFERROR('Global (product)'!M77*'Global (product)'!$L$4,0))))</f>
        <v>7.4273431116780451</v>
      </c>
      <c r="AL78" s="97" t="str">
        <f>'South America (product)'!I77</f>
        <v>n.d</v>
      </c>
      <c r="AM78" s="97">
        <f>'Oceania (product)'!I77</f>
        <v>13.300135558853416</v>
      </c>
      <c r="AN78" s="97">
        <f>'NAM (product)'!I77</f>
        <v>2.3539321156172437</v>
      </c>
      <c r="AO78" s="222">
        <f>'Canada (product)'!I77</f>
        <v>3.8862397074826278</v>
      </c>
      <c r="AP78" s="97">
        <f>'Europe (product)'!I77</f>
        <v>6.9426603401175946</v>
      </c>
      <c r="AQ78" s="97">
        <f>'GCC (product)'!I77</f>
        <v>7.0138839704421017</v>
      </c>
      <c r="AR78" s="130" t="s">
        <v>120</v>
      </c>
      <c r="AS78" s="130" t="s">
        <v>120</v>
      </c>
      <c r="AT78" s="130" t="s">
        <v>120</v>
      </c>
      <c r="AU78" s="130" t="s">
        <v>120</v>
      </c>
      <c r="AV78" s="89"/>
      <c r="AW78" s="95"/>
      <c r="AX78" s="95"/>
      <c r="AY78" s="95"/>
      <c r="AZ78" s="95"/>
      <c r="BA78" s="85"/>
      <c r="BB78" s="95"/>
      <c r="BC78" s="95"/>
      <c r="BD78" s="95"/>
      <c r="BE78" s="95"/>
      <c r="BF78" s="95"/>
      <c r="BG78" s="95"/>
    </row>
    <row r="79" spans="1:59">
      <c r="A79" s="250" t="s">
        <v>65</v>
      </c>
      <c r="B79" s="16" t="s">
        <v>20</v>
      </c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6"/>
      <c r="N79" s="82"/>
      <c r="O79" s="82"/>
      <c r="P79" s="82"/>
      <c r="Q79" s="82"/>
      <c r="R79" s="82"/>
      <c r="S79" s="91"/>
      <c r="T79" s="91"/>
      <c r="U79" s="91"/>
      <c r="V79" s="91"/>
      <c r="W79" s="91"/>
      <c r="X79" s="96"/>
      <c r="Y79" s="209">
        <f>(((IFERROR('Global (product)'!G78*'Global (product)'!$L$5,0))+(IFERROR('Global (product)'!I78*'Global (product)'!$L$4,0)))*$Y$11)</f>
        <v>3.5106345737126281</v>
      </c>
      <c r="Z79" s="209">
        <f>'South America (product)'!G78*$Z$11</f>
        <v>5.9123705095691141E-2</v>
      </c>
      <c r="AA79" s="209">
        <f>'Oceania (product)'!G78*$AA$11</f>
        <v>3.4871681203933274</v>
      </c>
      <c r="AB79" s="209">
        <f>'NAM (product)'!G78*$AB$11</f>
        <v>8.3842396494576317</v>
      </c>
      <c r="AC79" s="103">
        <f>'Canada (product)'!G78*$AC$11</f>
        <v>6.2453753771872913</v>
      </c>
      <c r="AD79" s="209">
        <f>'Europe (product)'!G78*$AD$11</f>
        <v>1.8966209718164686</v>
      </c>
      <c r="AE79" s="209">
        <f>'GCC (product)'!G78*$AE$11</f>
        <v>0.38771515605902052</v>
      </c>
      <c r="AF79" s="130" t="s">
        <v>120</v>
      </c>
      <c r="AG79" s="130" t="s">
        <v>120</v>
      </c>
      <c r="AH79" s="130" t="s">
        <v>120</v>
      </c>
      <c r="AI79" s="130" t="s">
        <v>120</v>
      </c>
      <c r="AJ79" s="96"/>
      <c r="AK79" s="115">
        <f>(((IFERROR('Global (product)'!K78*'Global (product)'!$L$5,0))+(IFERROR('Global (product)'!M78*'Global (product)'!$L$4,0))))</f>
        <v>5.5442399356612055</v>
      </c>
      <c r="AL79" s="97" t="str">
        <f>'South America (product)'!I78</f>
        <v>nd</v>
      </c>
      <c r="AM79" s="97">
        <f>'Oceania (product)'!I78</f>
        <v>4.5638786716820707</v>
      </c>
      <c r="AN79" s="97">
        <f>'NAM (product)'!I78</f>
        <v>0.51721100008232901</v>
      </c>
      <c r="AO79" s="222">
        <f>'Canada (product)'!I78</f>
        <v>0.46014192185345887</v>
      </c>
      <c r="AP79" s="97">
        <f>'Europe (product)'!I78</f>
        <v>25.650469514478949</v>
      </c>
      <c r="AQ79" s="97">
        <f>'GCC (product)'!I78</f>
        <v>0</v>
      </c>
      <c r="AR79" s="130" t="s">
        <v>120</v>
      </c>
      <c r="AS79" s="130" t="s">
        <v>120</v>
      </c>
      <c r="AT79" s="130" t="s">
        <v>120</v>
      </c>
      <c r="AU79" s="130" t="s">
        <v>120</v>
      </c>
      <c r="AV79" s="89"/>
      <c r="AW79" s="95">
        <f>'Global (product)'!O78</f>
        <v>0.32497980558602996</v>
      </c>
      <c r="AX79" s="95">
        <f>'South America (product)'!K78</f>
        <v>1.3042008090937729</v>
      </c>
      <c r="AY79" s="95">
        <f>'Oceania (product)'!K78</f>
        <v>0</v>
      </c>
      <c r="AZ79" s="95">
        <f>'NAM (product)'!K78</f>
        <v>0.5871426210249836</v>
      </c>
      <c r="BA79" s="85">
        <f>'Canada (product)'!K78</f>
        <v>2.5556306130812771E-2</v>
      </c>
      <c r="BB79" s="95">
        <f>'Europe (product)'!K78</f>
        <v>1.0016580769547589</v>
      </c>
      <c r="BC79" s="95">
        <f>'GCC (product)'!K78</f>
        <v>2.037120034516304E-2</v>
      </c>
      <c r="BD79" s="95" t="str">
        <f>'Russia and Other Euro (product)'!K78</f>
        <v>nd</v>
      </c>
      <c r="BE79" s="95" t="str">
        <f>'Africa (product)'!K78</f>
        <v>nd</v>
      </c>
      <c r="BF79" s="95" t="str">
        <f>'Other Asia (product)'!K78</f>
        <v>nd</v>
      </c>
      <c r="BG79" s="95">
        <f>'China (product)'!K78</f>
        <v>0</v>
      </c>
    </row>
    <row r="80" spans="1:59">
      <c r="A80" s="250" t="s">
        <v>29</v>
      </c>
      <c r="B80" s="16" t="s">
        <v>20</v>
      </c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6"/>
      <c r="N80" s="82"/>
      <c r="O80" s="82"/>
      <c r="P80" s="82"/>
      <c r="Q80" s="82"/>
      <c r="R80" s="82"/>
      <c r="S80" s="91"/>
      <c r="T80" s="91"/>
      <c r="U80" s="91"/>
      <c r="V80" s="91"/>
      <c r="W80" s="91"/>
      <c r="X80" s="96"/>
      <c r="Y80" s="209">
        <f>(((IFERROR('Global (product)'!G79*'Global (product)'!$L$5,0))+(IFERROR('Global (product)'!I79*'Global (product)'!$L$4,0)))*$Y$11)</f>
        <v>1.8776998152572639</v>
      </c>
      <c r="Z80" s="209">
        <f>'South America (product)'!G79*$Z$11</f>
        <v>1.0021799548514581</v>
      </c>
      <c r="AA80" s="209">
        <f>'Oceania (product)'!G79*$AA$11</f>
        <v>1.4596213593731586</v>
      </c>
      <c r="AB80" s="209">
        <f>'NAM (product)'!G79*$AB$11</f>
        <v>4.6534597344778383</v>
      </c>
      <c r="AC80" s="103">
        <f>'Canada (product)'!G79*$AC$11</f>
        <v>2.3576826007566303</v>
      </c>
      <c r="AD80" s="209">
        <f>'Europe (product)'!G79*$AD$11</f>
        <v>0.53172694163237888</v>
      </c>
      <c r="AE80" s="209">
        <f>'GCC (product)'!G79*$AE$11</f>
        <v>0.65470582966013713</v>
      </c>
      <c r="AF80" s="130" t="s">
        <v>120</v>
      </c>
      <c r="AG80" s="130" t="s">
        <v>120</v>
      </c>
      <c r="AH80" s="130" t="s">
        <v>120</v>
      </c>
      <c r="AI80" s="130" t="s">
        <v>120</v>
      </c>
      <c r="AJ80" s="96"/>
      <c r="AK80" s="115">
        <f>(((IFERROR('Global (product)'!K79*'Global (product)'!$L$5,0))+(IFERROR('Global (product)'!M79*'Global (product)'!$L$4,0))))</f>
        <v>6.1588581550089661</v>
      </c>
      <c r="AL80" s="97">
        <f>'South America (product)'!I79</f>
        <v>7.4625372778645325</v>
      </c>
      <c r="AM80" s="97">
        <f>'Oceania (product)'!I79</f>
        <v>2.6859461480412778</v>
      </c>
      <c r="AN80" s="97">
        <f>'NAM (product)'!I79</f>
        <v>7.394194497491565</v>
      </c>
      <c r="AO80" s="222">
        <f>'Canada (product)'!I79</f>
        <v>7.9676253344630119</v>
      </c>
      <c r="AP80" s="97">
        <f>'Europe (product)'!I79</f>
        <v>6.7438218828183283</v>
      </c>
      <c r="AQ80" s="97">
        <f>'GCC (product)'!I79</f>
        <v>6.5579883916525992</v>
      </c>
      <c r="AR80" s="130" t="s">
        <v>120</v>
      </c>
      <c r="AS80" s="130" t="s">
        <v>120</v>
      </c>
      <c r="AT80" s="130" t="s">
        <v>120</v>
      </c>
      <c r="AU80" s="130" t="s">
        <v>120</v>
      </c>
      <c r="AV80" s="89"/>
      <c r="AW80" s="95"/>
      <c r="AX80" s="95"/>
      <c r="AY80" s="95"/>
      <c r="AZ80" s="95"/>
      <c r="BA80" s="85"/>
      <c r="BB80" s="95"/>
      <c r="BC80" s="95"/>
      <c r="BD80" s="95"/>
      <c r="BE80" s="95"/>
      <c r="BF80" s="95"/>
      <c r="BG80" s="95"/>
    </row>
    <row r="81" spans="1:59">
      <c r="A81" s="250" t="s">
        <v>66</v>
      </c>
      <c r="B81" s="16" t="s">
        <v>20</v>
      </c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6"/>
      <c r="N81" s="82"/>
      <c r="O81" s="82"/>
      <c r="P81" s="82"/>
      <c r="Q81" s="82"/>
      <c r="R81" s="82"/>
      <c r="S81" s="91"/>
      <c r="T81" s="91"/>
      <c r="U81" s="91"/>
      <c r="V81" s="91"/>
      <c r="W81" s="91"/>
      <c r="X81" s="96"/>
      <c r="Y81" s="82"/>
      <c r="Z81" s="82"/>
      <c r="AA81" s="82"/>
      <c r="AB81" s="82"/>
      <c r="AC81" s="320"/>
      <c r="AD81" s="82"/>
      <c r="AE81" s="82"/>
      <c r="AF81" s="82"/>
      <c r="AG81" s="82"/>
      <c r="AH81" s="82"/>
      <c r="AI81" s="82"/>
      <c r="AJ81" s="96"/>
      <c r="AK81" s="82"/>
      <c r="AL81" s="82"/>
      <c r="AM81" s="82"/>
      <c r="AN81" s="82"/>
      <c r="AO81" s="320"/>
      <c r="AP81" s="82"/>
      <c r="AQ81" s="82"/>
      <c r="AR81" s="82"/>
      <c r="AS81" s="82"/>
      <c r="AT81" s="82"/>
      <c r="AU81" s="82"/>
      <c r="AV81" s="89"/>
      <c r="AW81" s="95">
        <f>'Global (product)'!O80</f>
        <v>13.289786292612497</v>
      </c>
      <c r="AX81" s="95">
        <f>'South America (product)'!K80</f>
        <v>17.524872075415121</v>
      </c>
      <c r="AY81" s="95">
        <f>'Oceania (product)'!K80</f>
        <v>11.519204803640893</v>
      </c>
      <c r="AZ81" s="95">
        <f>'NAM (product)'!K80</f>
        <v>14.558506653078528</v>
      </c>
      <c r="BA81" s="85">
        <f>'Canada (product)'!K80</f>
        <v>10.319751097222628</v>
      </c>
      <c r="BB81" s="95">
        <f>'Europe (product)'!K80</f>
        <v>17.221425852271597</v>
      </c>
      <c r="BC81" s="95">
        <f>'GCC (product)'!K80</f>
        <v>10.946078484671004</v>
      </c>
      <c r="BD81" s="95" t="str">
        <f>'Russia and Other Euro (product)'!K80</f>
        <v>nd</v>
      </c>
      <c r="BE81" s="95" t="str">
        <f>'Africa (product)'!K80</f>
        <v>nd</v>
      </c>
      <c r="BF81" s="95" t="str">
        <f>'Other Asia (product)'!K80</f>
        <v>nd</v>
      </c>
      <c r="BG81" s="95">
        <f>'China (product)'!K80</f>
        <v>0</v>
      </c>
    </row>
    <row r="82" spans="1:59">
      <c r="A82" s="250" t="s">
        <v>67</v>
      </c>
      <c r="B82" s="16" t="s">
        <v>20</v>
      </c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6"/>
      <c r="N82" s="82"/>
      <c r="O82" s="82"/>
      <c r="P82" s="82"/>
      <c r="Q82" s="82"/>
      <c r="R82" s="82"/>
      <c r="S82" s="91"/>
      <c r="T82" s="91"/>
      <c r="U82" s="91"/>
      <c r="V82" s="91"/>
      <c r="W82" s="91"/>
      <c r="X82" s="96"/>
      <c r="Y82" s="82"/>
      <c r="Z82" s="82"/>
      <c r="AA82" s="82"/>
      <c r="AB82" s="82"/>
      <c r="AC82" s="320"/>
      <c r="AD82" s="82"/>
      <c r="AE82" s="82"/>
      <c r="AF82" s="82"/>
      <c r="AG82" s="82"/>
      <c r="AH82" s="82"/>
      <c r="AI82" s="82"/>
      <c r="AJ82" s="96"/>
      <c r="AK82" s="82"/>
      <c r="AL82" s="82"/>
      <c r="AM82" s="82"/>
      <c r="AN82" s="82"/>
      <c r="AO82" s="320"/>
      <c r="AP82" s="82"/>
      <c r="AQ82" s="82"/>
      <c r="AR82" s="82"/>
      <c r="AS82" s="82"/>
      <c r="AT82" s="82"/>
      <c r="AU82" s="82"/>
      <c r="AV82" s="89"/>
      <c r="AW82" s="95">
        <f>'Global (product)'!O81</f>
        <v>0.53043179499532944</v>
      </c>
      <c r="AX82" s="95" t="str">
        <f>'South America (product)'!K81</f>
        <v>nd</v>
      </c>
      <c r="AY82" s="95">
        <f>'Oceania (product)'!K81</f>
        <v>0</v>
      </c>
      <c r="AZ82" s="95" t="str">
        <f>'NAM (product)'!K81</f>
        <v>nd</v>
      </c>
      <c r="BA82" s="85" t="str">
        <f>'Canada (product)'!K81</f>
        <v>nd</v>
      </c>
      <c r="BB82" s="95">
        <f>'Europe (product)'!K81</f>
        <v>0.4163875398610008</v>
      </c>
      <c r="BC82" s="95">
        <f>'GCC (product)'!K81</f>
        <v>0.72613865151455581</v>
      </c>
      <c r="BD82" s="95" t="str">
        <f>'Russia and Other Euro (product)'!K81</f>
        <v>nd</v>
      </c>
      <c r="BE82" s="95" t="str">
        <f>'Africa (product)'!K81</f>
        <v>nd</v>
      </c>
      <c r="BF82" s="95" t="str">
        <f>'Other Asia (product)'!K81</f>
        <v>nd</v>
      </c>
      <c r="BG82" s="95">
        <f>'China (product)'!K81</f>
        <v>0</v>
      </c>
    </row>
    <row r="83" spans="1:59">
      <c r="A83" s="250" t="s">
        <v>68</v>
      </c>
      <c r="B83" s="16" t="s">
        <v>20</v>
      </c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6"/>
      <c r="N83" s="112"/>
      <c r="O83" s="112"/>
      <c r="P83" s="112"/>
      <c r="Q83" s="112"/>
      <c r="R83" s="112"/>
      <c r="S83" s="91"/>
      <c r="T83" s="91"/>
      <c r="U83" s="91"/>
      <c r="V83" s="91"/>
      <c r="W83" s="91"/>
      <c r="X83" s="96"/>
      <c r="Y83" s="115">
        <f>(((IFERROR('Global (product)'!G82*'Global (product)'!$L$5,0))+(IFERROR('Global (product)'!I82*'Global (product)'!$L$4,0)))*$Y$11)</f>
        <v>2.4410512820180106</v>
      </c>
      <c r="Z83" s="115">
        <f>'South America (product)'!G82*$Z$11</f>
        <v>12.216302372090249</v>
      </c>
      <c r="AA83" s="115">
        <f>'Oceania (product)'!G82*$AA$11</f>
        <v>3.5603455622445672</v>
      </c>
      <c r="AB83" s="115">
        <f>'NAM (product)'!G82*$AB$11</f>
        <v>4.1605070394325434</v>
      </c>
      <c r="AC83" s="105">
        <f>'Canada (product)'!G82*$AC$11</f>
        <v>4.7760588613333557</v>
      </c>
      <c r="AD83" s="115">
        <f>'Europe (product)'!G82*$AD$11</f>
        <v>1.6154820778656485</v>
      </c>
      <c r="AE83" s="115">
        <f>'GCC (product)'!G82*$AE$11</f>
        <v>0.69082864040196179</v>
      </c>
      <c r="AF83" s="130" t="s">
        <v>120</v>
      </c>
      <c r="AG83" s="130" t="s">
        <v>120</v>
      </c>
      <c r="AH83" s="130" t="s">
        <v>120</v>
      </c>
      <c r="AI83" s="130" t="s">
        <v>120</v>
      </c>
      <c r="AJ83" s="96"/>
      <c r="AK83" s="82"/>
      <c r="AL83" s="82"/>
      <c r="AM83" s="82"/>
      <c r="AN83" s="82"/>
      <c r="AO83" s="320"/>
      <c r="AP83" s="82"/>
      <c r="AQ83" s="82"/>
      <c r="AR83" s="82"/>
      <c r="AS83" s="82"/>
      <c r="AT83" s="82"/>
      <c r="AU83" s="82"/>
      <c r="AV83" s="89"/>
      <c r="AW83" s="95"/>
      <c r="AX83" s="95"/>
      <c r="AY83" s="95"/>
      <c r="AZ83" s="95"/>
      <c r="BA83" s="85"/>
      <c r="BB83" s="95"/>
      <c r="BC83" s="95"/>
      <c r="BD83" s="95"/>
      <c r="BE83" s="95"/>
      <c r="BF83" s="95"/>
      <c r="BG83" s="95"/>
    </row>
    <row r="84" spans="1:59">
      <c r="A84" s="250"/>
      <c r="B84" s="16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6"/>
      <c r="N84" s="82"/>
      <c r="O84" s="82"/>
      <c r="P84" s="82"/>
      <c r="Q84" s="82"/>
      <c r="R84" s="82"/>
      <c r="S84" s="91"/>
      <c r="T84" s="91"/>
      <c r="U84" s="91"/>
      <c r="V84" s="91"/>
      <c r="W84" s="91"/>
      <c r="X84" s="96"/>
      <c r="Y84" s="82"/>
      <c r="Z84" s="82"/>
      <c r="AA84" s="82"/>
      <c r="AB84" s="82"/>
      <c r="AC84" s="320"/>
      <c r="AD84" s="82"/>
      <c r="AE84" s="82"/>
      <c r="AF84" s="130"/>
      <c r="AG84" s="130"/>
      <c r="AH84" s="82"/>
      <c r="AI84" s="82"/>
      <c r="AJ84" s="96"/>
      <c r="AK84" s="82"/>
      <c r="AL84" s="82"/>
      <c r="AM84" s="82"/>
      <c r="AN84" s="82"/>
      <c r="AO84" s="320"/>
      <c r="AP84" s="82"/>
      <c r="AQ84" s="82"/>
      <c r="AR84" s="82"/>
      <c r="AS84" s="82"/>
      <c r="AT84" s="82"/>
      <c r="AU84" s="82"/>
      <c r="AV84" s="89"/>
      <c r="AW84" s="95"/>
      <c r="AX84" s="95"/>
      <c r="AY84" s="95"/>
      <c r="AZ84" s="95"/>
      <c r="BA84" s="85"/>
      <c r="BB84" s="95"/>
      <c r="BC84" s="95"/>
      <c r="BD84" s="95"/>
      <c r="BE84" s="95"/>
      <c r="BF84" s="95"/>
      <c r="BG84" s="95"/>
    </row>
    <row r="85" spans="1:59">
      <c r="A85" s="243" t="s">
        <v>69</v>
      </c>
      <c r="B85" s="24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6"/>
      <c r="N85" s="82"/>
      <c r="O85" s="82"/>
      <c r="P85" s="82"/>
      <c r="Q85" s="82"/>
      <c r="R85" s="82"/>
      <c r="S85" s="91"/>
      <c r="T85" s="91"/>
      <c r="U85" s="91"/>
      <c r="V85" s="91"/>
      <c r="W85" s="91"/>
      <c r="X85" s="96"/>
      <c r="Y85" s="82"/>
      <c r="Z85" s="82"/>
      <c r="AA85" s="82"/>
      <c r="AB85" s="82"/>
      <c r="AC85" s="320"/>
      <c r="AD85" s="82"/>
      <c r="AE85" s="82"/>
      <c r="AF85" s="82"/>
      <c r="AG85" s="82"/>
      <c r="AH85" s="82"/>
      <c r="AI85" s="82"/>
      <c r="AJ85" s="96"/>
      <c r="AK85" s="82"/>
      <c r="AL85" s="82"/>
      <c r="AM85" s="82"/>
      <c r="AN85" s="82"/>
      <c r="AO85" s="320"/>
      <c r="AP85" s="82"/>
      <c r="AQ85" s="82"/>
      <c r="AR85" s="82"/>
      <c r="AS85" s="82"/>
      <c r="AT85" s="82"/>
      <c r="AU85" s="82"/>
      <c r="AV85" s="89"/>
      <c r="AW85" s="95"/>
      <c r="AX85" s="95"/>
      <c r="AY85" s="95"/>
      <c r="AZ85" s="95"/>
      <c r="BA85" s="85"/>
      <c r="BB85" s="95"/>
      <c r="BC85" s="95"/>
      <c r="BD85" s="95"/>
      <c r="BE85" s="95"/>
      <c r="BF85" s="95"/>
      <c r="BG85" s="95"/>
    </row>
    <row r="86" spans="1:59">
      <c r="A86" s="250" t="s">
        <v>70</v>
      </c>
      <c r="B86" s="16" t="s">
        <v>20</v>
      </c>
      <c r="C86" s="110">
        <f>'Global (product)'!$C$85*C11</f>
        <v>0.44428145504068356</v>
      </c>
      <c r="D86" s="114" t="s">
        <v>120</v>
      </c>
      <c r="E86" s="114" t="s">
        <v>120</v>
      </c>
      <c r="F86" s="114" t="s">
        <v>120</v>
      </c>
      <c r="G86" s="114" t="s">
        <v>120</v>
      </c>
      <c r="H86" s="114" t="s">
        <v>120</v>
      </c>
      <c r="I86" s="114" t="s">
        <v>120</v>
      </c>
      <c r="J86" s="114" t="s">
        <v>120</v>
      </c>
      <c r="K86" s="114" t="s">
        <v>120</v>
      </c>
      <c r="L86" s="114" t="s">
        <v>120</v>
      </c>
      <c r="M86" s="86"/>
      <c r="N86" s="82"/>
      <c r="O86" s="82"/>
      <c r="P86" s="82"/>
      <c r="Q86" s="82"/>
      <c r="R86" s="82"/>
      <c r="S86" s="91"/>
      <c r="T86" s="91"/>
      <c r="U86" s="91"/>
      <c r="V86" s="91"/>
      <c r="W86" s="91"/>
      <c r="X86" s="96"/>
      <c r="Y86" s="82"/>
      <c r="Z86" s="82"/>
      <c r="AA86" s="82"/>
      <c r="AB86" s="82"/>
      <c r="AC86" s="320"/>
      <c r="AD86" s="82"/>
      <c r="AE86" s="82"/>
      <c r="AF86" s="82"/>
      <c r="AG86" s="82"/>
      <c r="AH86" s="82"/>
      <c r="AI86" s="82"/>
      <c r="AJ86" s="96"/>
      <c r="AK86" s="82"/>
      <c r="AL86" s="82"/>
      <c r="AM86" s="82"/>
      <c r="AN86" s="82"/>
      <c r="AO86" s="320"/>
      <c r="AP86" s="82"/>
      <c r="AQ86" s="82"/>
      <c r="AR86" s="82"/>
      <c r="AS86" s="82"/>
      <c r="AT86" s="82"/>
      <c r="AU86" s="82"/>
      <c r="AV86" s="89"/>
      <c r="AW86" s="95"/>
      <c r="AX86" s="95"/>
      <c r="AY86" s="95"/>
      <c r="AZ86" s="95"/>
      <c r="BA86" s="85"/>
      <c r="BB86" s="95"/>
      <c r="BC86" s="95"/>
      <c r="BD86" s="95"/>
      <c r="BE86" s="95"/>
      <c r="BF86" s="95"/>
      <c r="BG86" s="95"/>
    </row>
    <row r="87" spans="1:59">
      <c r="A87" s="250" t="s">
        <v>71</v>
      </c>
      <c r="B87" s="16" t="s">
        <v>20</v>
      </c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6"/>
      <c r="N87" s="112">
        <f>'Global (product)'!$E$86*N11</f>
        <v>2373.0216627857417</v>
      </c>
      <c r="O87" s="112">
        <f>'South America (product)'!$E$86*O11</f>
        <v>1392.9633724750124</v>
      </c>
      <c r="P87" s="112">
        <f>'Oceania (product)'!$E$86*P11</f>
        <v>3275.7655787792737</v>
      </c>
      <c r="Q87" s="112">
        <f>'Canada (product)'!$E$86*Q11</f>
        <v>1488.8477362504561</v>
      </c>
      <c r="R87" s="112">
        <f>'Europe (product)'!$E$86*R11</f>
        <v>1565.8566854824128</v>
      </c>
      <c r="S87" s="130" t="s">
        <v>120</v>
      </c>
      <c r="T87" s="130" t="s">
        <v>120</v>
      </c>
      <c r="U87" s="130" t="s">
        <v>120</v>
      </c>
      <c r="V87" s="117">
        <f>'Other Asia (product)'!E86*'Summary (Region &amp; Unit Process)'!V11</f>
        <v>2639.2873810376254</v>
      </c>
      <c r="W87" s="130" t="s">
        <v>120</v>
      </c>
      <c r="X87" s="96"/>
      <c r="Y87" s="82"/>
      <c r="Z87" s="82"/>
      <c r="AA87" s="82"/>
      <c r="AB87" s="82"/>
      <c r="AC87" s="320"/>
      <c r="AD87" s="82"/>
      <c r="AE87" s="82"/>
      <c r="AF87" s="82"/>
      <c r="AG87" s="82"/>
      <c r="AH87" s="82"/>
      <c r="AI87" s="82"/>
      <c r="AJ87" s="96"/>
      <c r="AK87" s="82"/>
      <c r="AL87" s="82"/>
      <c r="AM87" s="82"/>
      <c r="AN87" s="82"/>
      <c r="AO87" s="320"/>
      <c r="AP87" s="82"/>
      <c r="AQ87" s="82"/>
      <c r="AR87" s="130"/>
      <c r="AS87" s="82"/>
      <c r="AT87" s="82"/>
      <c r="AU87" s="82"/>
      <c r="AV87" s="89"/>
      <c r="AW87" s="95"/>
      <c r="AX87" s="95"/>
      <c r="AY87" s="95"/>
      <c r="AZ87" s="95"/>
      <c r="BA87" s="85"/>
      <c r="BB87" s="95"/>
      <c r="BC87" s="95"/>
      <c r="BD87" s="95"/>
      <c r="BE87" s="95"/>
      <c r="BF87" s="95"/>
      <c r="BG87" s="95"/>
    </row>
    <row r="88" spans="1:59">
      <c r="A88" s="250" t="s">
        <v>72</v>
      </c>
      <c r="B88" s="16" t="s">
        <v>20</v>
      </c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6"/>
      <c r="N88" s="82"/>
      <c r="O88" s="82"/>
      <c r="P88" s="82"/>
      <c r="Q88" s="82"/>
      <c r="R88" s="82"/>
      <c r="S88" s="91"/>
      <c r="T88" s="91"/>
      <c r="U88" s="91"/>
      <c r="V88" s="91"/>
      <c r="W88" s="91"/>
      <c r="X88" s="96"/>
      <c r="Y88" s="82"/>
      <c r="Z88" s="82"/>
      <c r="AA88" s="82"/>
      <c r="AB88" s="82"/>
      <c r="AC88" s="320"/>
      <c r="AD88" s="82"/>
      <c r="AE88" s="82"/>
      <c r="AF88" s="82"/>
      <c r="AG88" s="82"/>
      <c r="AH88" s="82"/>
      <c r="AI88" s="82"/>
      <c r="AJ88" s="96"/>
      <c r="AK88" s="115">
        <f>(((IFERROR('Global (product)'!K87*'Global (product)'!$L$5,0))+(IFERROR('Global (product)'!M87*'Global (product)'!$L$4,0))))</f>
        <v>7.6970080025054717</v>
      </c>
      <c r="AL88" s="97" t="str">
        <f>'South America (product)'!I87</f>
        <v>nd</v>
      </c>
      <c r="AM88" s="97">
        <f>'Oceania (product)'!I87</f>
        <v>0.53782502256882359</v>
      </c>
      <c r="AN88" s="97">
        <f>'NAM (product)'!I87</f>
        <v>8.9236847377530193</v>
      </c>
      <c r="AO88" s="222">
        <f>'Canada (product)'!I87</f>
        <v>4.6821205468071954</v>
      </c>
      <c r="AP88" s="97">
        <f>'Europe (product)'!I87</f>
        <v>12.513150327360716</v>
      </c>
      <c r="AQ88" s="97">
        <f>'GCC (product)'!I87</f>
        <v>5.3803085635497068</v>
      </c>
      <c r="AR88" s="130" t="s">
        <v>120</v>
      </c>
      <c r="AS88" s="130" t="s">
        <v>120</v>
      </c>
      <c r="AT88" s="130" t="s">
        <v>120</v>
      </c>
      <c r="AU88" s="130" t="s">
        <v>120</v>
      </c>
      <c r="AV88" s="89"/>
      <c r="AW88" s="95"/>
      <c r="AX88" s="95"/>
      <c r="AY88" s="95"/>
      <c r="AZ88" s="95"/>
      <c r="BA88" s="85"/>
      <c r="BB88" s="95"/>
      <c r="BC88" s="95"/>
      <c r="BD88" s="95"/>
      <c r="BE88" s="95"/>
      <c r="BF88" s="95"/>
      <c r="BG88" s="95"/>
    </row>
    <row r="89" spans="1:59">
      <c r="A89" s="250" t="s">
        <v>73</v>
      </c>
      <c r="B89" s="16" t="s">
        <v>20</v>
      </c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6"/>
      <c r="N89" s="82"/>
      <c r="O89" s="82"/>
      <c r="P89" s="82"/>
      <c r="Q89" s="82"/>
      <c r="R89" s="82"/>
      <c r="S89" s="91"/>
      <c r="T89" s="91"/>
      <c r="U89" s="91"/>
      <c r="V89" s="91"/>
      <c r="W89" s="91"/>
      <c r="X89" s="96"/>
      <c r="Y89" s="82"/>
      <c r="Z89" s="82"/>
      <c r="AA89" s="82"/>
      <c r="AB89" s="82"/>
      <c r="AC89" s="320"/>
      <c r="AD89" s="82"/>
      <c r="AE89" s="82"/>
      <c r="AF89" s="82"/>
      <c r="AG89" s="82"/>
      <c r="AH89" s="82"/>
      <c r="AI89" s="82"/>
      <c r="AJ89" s="96"/>
      <c r="AK89" s="115">
        <f>(((IFERROR('Global (product)'!K88*'Global (product)'!$L$5,0))+(IFERROR('Global (product)'!M88*'Global (product)'!$L$4,0))))</f>
        <v>4.2286048395120979</v>
      </c>
      <c r="AL89" s="97">
        <f>'South America (product)'!I88</f>
        <v>13.005048736334354</v>
      </c>
      <c r="AM89" s="97">
        <f>'Oceania (product)'!I88</f>
        <v>4.7663533583725763E-2</v>
      </c>
      <c r="AN89" s="97">
        <f>'NAM (product)'!I88</f>
        <v>8.9625118018089456</v>
      </c>
      <c r="AO89" s="222">
        <f>'Canada (product)'!I88</f>
        <v>4.2016876606859009E-2</v>
      </c>
      <c r="AP89" s="97">
        <f>'Europe (product)'!I88</f>
        <v>1.419044473759721</v>
      </c>
      <c r="AQ89" s="97">
        <f>'GCC (product)'!I88</f>
        <v>0</v>
      </c>
      <c r="AR89" s="130" t="s">
        <v>120</v>
      </c>
      <c r="AS89" s="130" t="s">
        <v>120</v>
      </c>
      <c r="AT89" s="130" t="s">
        <v>120</v>
      </c>
      <c r="AU89" s="130" t="s">
        <v>120</v>
      </c>
      <c r="AV89" s="89"/>
      <c r="AW89" s="95"/>
      <c r="AX89" s="95"/>
      <c r="AY89" s="95"/>
      <c r="AZ89" s="95"/>
      <c r="BA89" s="85"/>
      <c r="BB89" s="95"/>
      <c r="BC89" s="95"/>
      <c r="BD89" s="95"/>
      <c r="BE89" s="95"/>
      <c r="BF89" s="95"/>
      <c r="BG89" s="95"/>
    </row>
    <row r="90" spans="1:59">
      <c r="A90" s="250" t="s">
        <v>74</v>
      </c>
      <c r="B90" s="16" t="s">
        <v>20</v>
      </c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6"/>
      <c r="N90" s="82"/>
      <c r="O90" s="82"/>
      <c r="P90" s="82"/>
      <c r="Q90" s="82"/>
      <c r="R90" s="82"/>
      <c r="S90" s="91"/>
      <c r="T90" s="91"/>
      <c r="U90" s="91"/>
      <c r="V90" s="91"/>
      <c r="W90" s="91"/>
      <c r="X90" s="96"/>
      <c r="Y90" s="115">
        <f>(((IFERROR('Global (product)'!G89*'Global (product)'!$L$5,0))+(IFERROR('Global (product)'!I89*'Global (product)'!$L$4,0)))*$Y$11)</f>
        <v>5.4116360917477264</v>
      </c>
      <c r="Z90" s="115">
        <f>'South America (product)'!G89*$Y$11</f>
        <v>6.2727972068516333</v>
      </c>
      <c r="AA90" s="115" t="s">
        <v>120</v>
      </c>
      <c r="AB90" s="115">
        <f>'NAM (product)'!G89*$AB$11</f>
        <v>6.0984733210758488</v>
      </c>
      <c r="AC90" s="105">
        <f>'Canada (product)'!G89*$AC$11</f>
        <v>5.510322445573264</v>
      </c>
      <c r="AD90" s="115">
        <f>'Europe (product)'!G89*$AD$11</f>
        <v>4.8644882782415371</v>
      </c>
      <c r="AE90" s="115">
        <f>'GCC (product)'!G89*$Y$11</f>
        <v>4.1104429241865423</v>
      </c>
      <c r="AF90" s="130" t="s">
        <v>120</v>
      </c>
      <c r="AG90" s="130" t="s">
        <v>120</v>
      </c>
      <c r="AH90" s="130" t="s">
        <v>120</v>
      </c>
      <c r="AI90" s="130" t="s">
        <v>120</v>
      </c>
      <c r="AJ90" s="96"/>
      <c r="AK90" s="115">
        <f>(((IFERROR('Global (product)'!K89*'Global (product)'!$L$5,0))+(IFERROR('Global (product)'!M89*'Global (product)'!$L$4,0))))</f>
        <v>9.0821952008086342</v>
      </c>
      <c r="AL90" s="115">
        <f>'South America (product)'!I89</f>
        <v>5.4112682998004393</v>
      </c>
      <c r="AM90" s="115">
        <f>'Oceania (product)'!I89</f>
        <v>1.7696049984746762</v>
      </c>
      <c r="AN90" s="115">
        <f>'NAM (product)'!I89</f>
        <v>5.7777320451953083</v>
      </c>
      <c r="AO90" s="105">
        <f>'Canada (product)'!I89</f>
        <v>6.2071851647892764</v>
      </c>
      <c r="AP90" s="115">
        <f>'Europe (product)'!I89</f>
        <v>21.759988724748542</v>
      </c>
      <c r="AQ90" s="115">
        <f>'GCC (product)'!I89</f>
        <v>8.6211031266344431</v>
      </c>
      <c r="AR90" s="130" t="s">
        <v>120</v>
      </c>
      <c r="AS90" s="130" t="s">
        <v>120</v>
      </c>
      <c r="AT90" s="130" t="s">
        <v>120</v>
      </c>
      <c r="AU90" s="130" t="s">
        <v>120</v>
      </c>
      <c r="AV90" s="89"/>
      <c r="AW90" s="95"/>
      <c r="AX90" s="95"/>
      <c r="AY90" s="95"/>
      <c r="AZ90" s="95"/>
      <c r="BA90" s="85"/>
      <c r="BB90" s="95"/>
      <c r="BC90" s="95"/>
      <c r="BD90" s="95"/>
      <c r="BE90" s="95"/>
      <c r="BF90" s="95"/>
      <c r="BG90" s="95"/>
    </row>
    <row r="91" spans="1:59">
      <c r="A91" s="250" t="s">
        <v>75</v>
      </c>
      <c r="B91" s="16" t="s">
        <v>20</v>
      </c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6"/>
      <c r="N91" s="82"/>
      <c r="O91" s="82"/>
      <c r="P91" s="82"/>
      <c r="Q91" s="82"/>
      <c r="R91" s="82"/>
      <c r="S91" s="91"/>
      <c r="T91" s="91"/>
      <c r="U91" s="91"/>
      <c r="V91" s="91"/>
      <c r="W91" s="91"/>
      <c r="X91" s="96"/>
      <c r="Y91" s="97">
        <f>(((IFERROR('Global (product)'!G90*'Global (product)'!$L$5,0))+(IFERROR('Global (product)'!I90*'Global (product)'!$L$4,0)))*$Y$11)</f>
        <v>3.636356032825256E-2</v>
      </c>
      <c r="Z91" s="115" t="s">
        <v>120</v>
      </c>
      <c r="AA91" s="115" t="s">
        <v>120</v>
      </c>
      <c r="AB91" s="115" t="s">
        <v>120</v>
      </c>
      <c r="AC91" s="105" t="s">
        <v>120</v>
      </c>
      <c r="AD91" s="208">
        <f>'Europe (product)'!G90*$AD$11</f>
        <v>9.7042486488423063E-2</v>
      </c>
      <c r="AE91" s="208">
        <f>'GCC (product)'!G90*$Y$11</f>
        <v>0</v>
      </c>
      <c r="AF91" s="130" t="s">
        <v>120</v>
      </c>
      <c r="AG91" s="130" t="s">
        <v>120</v>
      </c>
      <c r="AH91" s="130" t="s">
        <v>120</v>
      </c>
      <c r="AI91" s="130" t="s">
        <v>120</v>
      </c>
      <c r="AJ91" s="96"/>
      <c r="AK91" s="115">
        <f>(((IFERROR('Global (product)'!K90*'Global (product)'!$L$5,0))+(IFERROR('Global (product)'!M90*'Global (product)'!$L$4,0))))</f>
        <v>3.6529029041492853</v>
      </c>
      <c r="AL91" s="115">
        <f>'South America (product)'!I90</f>
        <v>26.708588449445639</v>
      </c>
      <c r="AM91" s="115">
        <f>'Oceania (product)'!I90</f>
        <v>0</v>
      </c>
      <c r="AN91" s="115">
        <f>'NAM (product)'!I90</f>
        <v>10.262123012386798</v>
      </c>
      <c r="AO91" s="105">
        <f>'Canada (product)'!I90</f>
        <v>0</v>
      </c>
      <c r="AP91" s="115">
        <f>'Europe (product)'!I90</f>
        <v>0.52963947927623045</v>
      </c>
      <c r="AQ91" s="115">
        <f>'GCC (product)'!I90</f>
        <v>3.1577199632074693E-3</v>
      </c>
      <c r="AR91" s="130" t="s">
        <v>120</v>
      </c>
      <c r="AS91" s="130" t="s">
        <v>120</v>
      </c>
      <c r="AT91" s="130" t="s">
        <v>120</v>
      </c>
      <c r="AU91" s="130" t="s">
        <v>120</v>
      </c>
      <c r="AV91" s="89"/>
      <c r="AW91" s="95"/>
      <c r="AX91" s="95"/>
      <c r="AY91" s="95"/>
      <c r="AZ91" s="95"/>
      <c r="BA91" s="85"/>
      <c r="BB91" s="95"/>
      <c r="BC91" s="95"/>
      <c r="BD91" s="95"/>
      <c r="BE91" s="95"/>
      <c r="BF91" s="95"/>
      <c r="BG91" s="95"/>
    </row>
    <row r="92" spans="1:59">
      <c r="A92" s="250" t="s">
        <v>76</v>
      </c>
      <c r="B92" s="16" t="s">
        <v>20</v>
      </c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6"/>
      <c r="N92" s="82"/>
      <c r="O92" s="82"/>
      <c r="P92" s="82"/>
      <c r="Q92" s="82"/>
      <c r="R92" s="82"/>
      <c r="S92" s="91"/>
      <c r="T92" s="91"/>
      <c r="U92" s="91"/>
      <c r="V92" s="91"/>
      <c r="W92" s="91"/>
      <c r="X92" s="96"/>
      <c r="Y92" s="115">
        <f>(((IFERROR('Global (product)'!G91*'Global (product)'!$L$5,0))+(IFERROR('Global (product)'!I91*'Global (product)'!$L$4,0)))*$Y$11)</f>
        <v>2.1072620983708226</v>
      </c>
      <c r="Z92" s="208">
        <f>'South America (product)'!G91*$Y$11</f>
        <v>7.6209765839702709E-2</v>
      </c>
      <c r="AA92" s="115" t="s">
        <v>120</v>
      </c>
      <c r="AB92" s="208">
        <f>'NAM (product)'!G91*$AB$11</f>
        <v>1.8681236191133397</v>
      </c>
      <c r="AC92" s="105" t="s">
        <v>120</v>
      </c>
      <c r="AD92" s="208">
        <f>'Europe (product)'!G91*$AD$11</f>
        <v>3.6713129931016844</v>
      </c>
      <c r="AE92" s="208">
        <f>'GCC (product)'!G91*$Y$11</f>
        <v>2.1580189381329622</v>
      </c>
      <c r="AF92" s="130" t="s">
        <v>120</v>
      </c>
      <c r="AG92" s="130" t="s">
        <v>120</v>
      </c>
      <c r="AH92" s="130" t="s">
        <v>120</v>
      </c>
      <c r="AI92" s="130" t="s">
        <v>120</v>
      </c>
      <c r="AJ92" s="96"/>
      <c r="AK92" s="209">
        <f>(((IFERROR('Global (product)'!K91*'Global (product)'!$L$5,0))+(IFERROR('Global (product)'!M91*'Global (product)'!$L$4,0))))</f>
        <v>0.34836353896987965</v>
      </c>
      <c r="AL92" s="97" t="str">
        <f>'South America (product)'!I91</f>
        <v>nd</v>
      </c>
      <c r="AM92" s="97">
        <f>'Oceania (product)'!I91</f>
        <v>0.1605604016762506</v>
      </c>
      <c r="AN92" s="97">
        <f>'NAM (product)'!I91</f>
        <v>0.90411010614055243</v>
      </c>
      <c r="AO92" s="222">
        <f>'Canada (product)'!I91</f>
        <v>7.3974876186647637E-2</v>
      </c>
      <c r="AP92" s="97">
        <f>'Europe (product)'!I91</f>
        <v>0.15848992268573772</v>
      </c>
      <c r="AQ92" s="97">
        <f>'GCC (product)'!I91</f>
        <v>6.9077279515685375E-2</v>
      </c>
      <c r="AR92" s="130" t="s">
        <v>120</v>
      </c>
      <c r="AS92" s="130" t="s">
        <v>120</v>
      </c>
      <c r="AT92" s="130" t="s">
        <v>120</v>
      </c>
      <c r="AU92" s="130" t="s">
        <v>120</v>
      </c>
      <c r="AV92" s="89"/>
      <c r="AW92" s="95">
        <f>'Global (product)'!O91</f>
        <v>0.47309645913084852</v>
      </c>
      <c r="AX92" s="95" t="str">
        <f>'South America (product)'!K91</f>
        <v>nd</v>
      </c>
      <c r="AY92" s="95">
        <f>'Oceania (product)'!K91</f>
        <v>8.1808222217891649E-2</v>
      </c>
      <c r="AZ92" s="95">
        <f>'NAM (product)'!K91</f>
        <v>0.29279050885116104</v>
      </c>
      <c r="BA92" s="85">
        <f>'Canada (product)'!K91</f>
        <v>0.31657106174566585</v>
      </c>
      <c r="BB92" s="95">
        <f>'Europe (product)'!K91</f>
        <v>0.56952654775174061</v>
      </c>
      <c r="BC92" s="95">
        <f>'GCC (product)'!K91</f>
        <v>0.63355741831975354</v>
      </c>
      <c r="BD92" s="95" t="str">
        <f>'Russia and Other Euro (product)'!K91</f>
        <v>nd</v>
      </c>
      <c r="BE92" s="95" t="str">
        <f>'Africa (product)'!K91</f>
        <v>nd</v>
      </c>
      <c r="BF92" s="95" t="str">
        <f>'Other Asia (product)'!K91</f>
        <v>nd</v>
      </c>
      <c r="BG92" s="95">
        <f>'China (product)'!K91</f>
        <v>0</v>
      </c>
    </row>
    <row r="93" spans="1:59">
      <c r="A93" s="250" t="s">
        <v>66</v>
      </c>
      <c r="B93" s="16" t="s">
        <v>20</v>
      </c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6"/>
      <c r="N93" s="82"/>
      <c r="O93" s="82"/>
      <c r="P93" s="82"/>
      <c r="Q93" s="82"/>
      <c r="R93" s="82"/>
      <c r="S93" s="91"/>
      <c r="T93" s="91"/>
      <c r="U93" s="91"/>
      <c r="V93" s="91"/>
      <c r="W93" s="91"/>
      <c r="X93" s="96"/>
      <c r="Y93" s="82"/>
      <c r="Z93" s="82"/>
      <c r="AA93" s="82"/>
      <c r="AB93" s="82"/>
      <c r="AC93" s="320"/>
      <c r="AD93" s="82"/>
      <c r="AE93" s="82"/>
      <c r="AF93" s="82"/>
      <c r="AG93" s="82"/>
      <c r="AH93" s="82"/>
      <c r="AI93" s="82"/>
      <c r="AJ93" s="96"/>
      <c r="AK93" s="82"/>
      <c r="AL93" s="82"/>
      <c r="AM93" s="82"/>
      <c r="AN93" s="82"/>
      <c r="AO93" s="320"/>
      <c r="AP93" s="82"/>
      <c r="AQ93" s="82"/>
      <c r="AR93" s="82"/>
      <c r="AS93" s="82"/>
      <c r="AT93" s="82"/>
      <c r="AU93" s="82"/>
      <c r="AV93" s="89"/>
      <c r="AW93" s="95">
        <f>'Global (product)'!O92</f>
        <v>0.74638757405805578</v>
      </c>
      <c r="AX93" s="95">
        <f>'South America (product)'!K92</f>
        <v>0</v>
      </c>
      <c r="AY93" s="95">
        <f>'Oceania (product)'!K92</f>
        <v>0</v>
      </c>
      <c r="AZ93" s="95">
        <f>'NAM (product)'!K92</f>
        <v>3.8666045635258914</v>
      </c>
      <c r="BA93" s="85">
        <f>'Canada (product)'!K92</f>
        <v>2.9080241485866467</v>
      </c>
      <c r="BB93" s="95">
        <f>'Europe (product)'!K92</f>
        <v>0</v>
      </c>
      <c r="BC93" s="95">
        <f>'GCC (product)'!K92</f>
        <v>0</v>
      </c>
      <c r="BD93" s="95" t="str">
        <f>'Russia and Other Euro (product)'!K92</f>
        <v>nd</v>
      </c>
      <c r="BE93" s="95" t="str">
        <f>'Africa (product)'!K92</f>
        <v>nd</v>
      </c>
      <c r="BF93" s="95" t="str">
        <f>'Other Asia (product)'!K92</f>
        <v>nd</v>
      </c>
      <c r="BG93" s="95">
        <f>'China (product)'!K92</f>
        <v>0</v>
      </c>
    </row>
    <row r="94" spans="1:59">
      <c r="A94" s="250" t="s">
        <v>67</v>
      </c>
      <c r="B94" s="16" t="s">
        <v>20</v>
      </c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6"/>
      <c r="N94" s="82"/>
      <c r="O94" s="82"/>
      <c r="P94" s="82"/>
      <c r="Q94" s="82"/>
      <c r="R94" s="82"/>
      <c r="S94" s="91"/>
      <c r="T94" s="91"/>
      <c r="U94" s="91"/>
      <c r="V94" s="91"/>
      <c r="W94" s="91"/>
      <c r="X94" s="96"/>
      <c r="Y94" s="82"/>
      <c r="Z94" s="82"/>
      <c r="AA94" s="82"/>
      <c r="AB94" s="82"/>
      <c r="AC94" s="320"/>
      <c r="AD94" s="82"/>
      <c r="AE94" s="82"/>
      <c r="AF94" s="82"/>
      <c r="AG94" s="82"/>
      <c r="AH94" s="82"/>
      <c r="AI94" s="82"/>
      <c r="AJ94" s="96"/>
      <c r="AK94" s="82"/>
      <c r="AL94" s="82"/>
      <c r="AM94" s="82"/>
      <c r="AN94" s="82"/>
      <c r="AO94" s="320"/>
      <c r="AP94" s="82"/>
      <c r="AQ94" s="82"/>
      <c r="AR94" s="82"/>
      <c r="AS94" s="82"/>
      <c r="AT94" s="82"/>
      <c r="AU94" s="82"/>
      <c r="AV94" s="89"/>
      <c r="AW94" s="95">
        <f>'Global (product)'!O93</f>
        <v>3.2389862587534117E-2</v>
      </c>
      <c r="AX94" s="95" t="str">
        <f>'South America (product)'!K93</f>
        <v>nd</v>
      </c>
      <c r="AY94" s="95">
        <f>'Oceania (product)'!K93</f>
        <v>0</v>
      </c>
      <c r="AZ94" s="95">
        <f>'NAM (product)'!K93</f>
        <v>0.29279279045668538</v>
      </c>
      <c r="BA94" s="85" t="str">
        <f>'Canada (product)'!K93</f>
        <v>nd</v>
      </c>
      <c r="BB94" s="95">
        <f>'Europe (product)'!K93</f>
        <v>8.504925014215842E-3</v>
      </c>
      <c r="BC94" s="95">
        <f>'GCC (product)'!K93</f>
        <v>0</v>
      </c>
      <c r="BD94" s="95" t="str">
        <f>'Russia and Other Euro (product)'!K93</f>
        <v>nd</v>
      </c>
      <c r="BE94" s="95" t="str">
        <f>'Africa (product)'!K93</f>
        <v>nd</v>
      </c>
      <c r="BF94" s="95" t="str">
        <f>'Other Asia (product)'!K93</f>
        <v>nd</v>
      </c>
      <c r="BG94" s="95">
        <f>'China (product)'!K93</f>
        <v>0</v>
      </c>
    </row>
    <row r="95" spans="1:59">
      <c r="A95" s="250" t="s">
        <v>77</v>
      </c>
      <c r="B95" s="16" t="s">
        <v>20</v>
      </c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6"/>
      <c r="N95" s="112">
        <f>'Global (product)'!$E$94*N11</f>
        <v>36.698680020301168</v>
      </c>
      <c r="O95" s="112">
        <f>'South America (product)'!$E$94*O11</f>
        <v>1.3478388302002129</v>
      </c>
      <c r="P95" s="112">
        <f>'Oceania (product)'!$E$94*P11</f>
        <v>41.165870360773617</v>
      </c>
      <c r="Q95" s="112">
        <f>'Canada (product)'!$E$94*Q11</f>
        <v>4.208913196011193</v>
      </c>
      <c r="R95" s="112">
        <f>'Europe (product)'!$E$94*R11</f>
        <v>137.22225037659419</v>
      </c>
      <c r="S95" s="130" t="s">
        <v>120</v>
      </c>
      <c r="T95" s="130" t="s">
        <v>120</v>
      </c>
      <c r="U95" s="130" t="s">
        <v>120</v>
      </c>
      <c r="V95" s="130" t="s">
        <v>120</v>
      </c>
      <c r="W95" s="130" t="s">
        <v>120</v>
      </c>
      <c r="X95" s="96"/>
      <c r="Y95" s="115">
        <f>(((IFERROR('Global (product)'!G94*'Global (product)'!$L$5,0))+(IFERROR('Global (product)'!I94*'Global (product)'!$L$4,0)))*$Y$11)</f>
        <v>1.8869723775279355</v>
      </c>
      <c r="Z95" s="208">
        <f>'South America (product)'!G94*$Y$11</f>
        <v>0</v>
      </c>
      <c r="AA95" s="208">
        <f>'Oceania (product)'!G94*$AA$11</f>
        <v>2.0147233121952071</v>
      </c>
      <c r="AB95" s="208">
        <f>'NAM (product)'!G94*$AB$11</f>
        <v>2.9639315150341461</v>
      </c>
      <c r="AC95" s="103">
        <f>'Canada (product)'!G94*$AC$11</f>
        <v>1.269761463634729</v>
      </c>
      <c r="AD95" s="208">
        <f>'Europe (product)'!G94*$AD$11</f>
        <v>3.0154464250949453</v>
      </c>
      <c r="AE95" s="208">
        <f>'GCC (product)'!G94*$Y$11</f>
        <v>0.42562529212861527</v>
      </c>
      <c r="AF95" s="82" t="s">
        <v>120</v>
      </c>
      <c r="AG95" s="82" t="s">
        <v>120</v>
      </c>
      <c r="AH95" s="82" t="s">
        <v>120</v>
      </c>
      <c r="AI95" s="82" t="s">
        <v>120</v>
      </c>
      <c r="AJ95" s="96"/>
      <c r="AK95" s="82"/>
      <c r="AL95" s="82"/>
      <c r="AM95" s="82"/>
      <c r="AN95" s="82"/>
      <c r="AO95" s="320"/>
      <c r="AP95" s="82"/>
      <c r="AQ95" s="82"/>
      <c r="AR95" s="82"/>
      <c r="AS95" s="82"/>
      <c r="AT95" s="82"/>
      <c r="AU95" s="82"/>
      <c r="AV95" s="89"/>
      <c r="AW95" s="95">
        <f>'Global (product)'!O94</f>
        <v>1.0475836603512676</v>
      </c>
      <c r="AX95" s="95" t="str">
        <f>'South America (product)'!K94</f>
        <v>nd</v>
      </c>
      <c r="AY95" s="95" t="str">
        <f>'Oceania (product)'!K94</f>
        <v>nd</v>
      </c>
      <c r="AZ95" s="95">
        <f>'NAM (product)'!K94</f>
        <v>1.6723328083906246</v>
      </c>
      <c r="BA95" s="85">
        <f>'Canada (product)'!K94</f>
        <v>0.51702672755819201</v>
      </c>
      <c r="BB95" s="95">
        <f>'Europe (product)'!K94</f>
        <v>3.0040259153476185</v>
      </c>
      <c r="BC95" s="95">
        <f>'GCC (product)'!K94</f>
        <v>0.15276606388479266</v>
      </c>
      <c r="BD95" s="95" t="str">
        <f>'Russia and Other Euro (product)'!K94</f>
        <v>nd</v>
      </c>
      <c r="BE95" s="95" t="str">
        <f>'Africa (product)'!K94</f>
        <v>nd</v>
      </c>
      <c r="BF95" s="95" t="str">
        <f>'Other Asia (product)'!K94</f>
        <v>nd</v>
      </c>
      <c r="BG95" s="95">
        <f>'China (product)'!K94</f>
        <v>0</v>
      </c>
    </row>
    <row r="96" spans="1:59" s="45" customFormat="1">
      <c r="A96" s="263" t="s">
        <v>78</v>
      </c>
      <c r="B96" s="264" t="s">
        <v>20</v>
      </c>
      <c r="C96" s="265"/>
      <c r="D96" s="265"/>
      <c r="E96" s="265"/>
      <c r="F96" s="265"/>
      <c r="G96" s="265"/>
      <c r="H96" s="265"/>
      <c r="I96" s="265"/>
      <c r="J96" s="265"/>
      <c r="K96" s="265"/>
      <c r="L96" s="265"/>
      <c r="M96" s="266"/>
      <c r="N96" s="267">
        <f>'Global (product)'!$E$95*N11</f>
        <v>14.928120955577805</v>
      </c>
      <c r="O96" s="267">
        <f>'South America (product)'!$E$95*O11</f>
        <v>0.97059840956835919</v>
      </c>
      <c r="P96" s="267">
        <f>'Oceania (product)'!$E$95*P11</f>
        <v>22.958390512936862</v>
      </c>
      <c r="Q96" s="267">
        <f>'Canada (product)'!$E$95*Q11</f>
        <v>3.7527448582932164</v>
      </c>
      <c r="R96" s="267">
        <f>'Europe (product)'!$E$95*R11</f>
        <v>1.5496815008343903</v>
      </c>
      <c r="S96" s="268" t="s">
        <v>120</v>
      </c>
      <c r="T96" s="269" t="s">
        <v>120</v>
      </c>
      <c r="U96" s="269" t="s">
        <v>120</v>
      </c>
      <c r="V96" s="269" t="s">
        <v>120</v>
      </c>
      <c r="W96" s="269" t="s">
        <v>120</v>
      </c>
      <c r="X96" s="270"/>
      <c r="Y96" s="262">
        <f>(((IFERROR('Global (product)'!G95*'Global (product)'!$L$5,0))+(IFERROR('Global (product)'!I95*'Global (product)'!$L$4,0)))*$Y$11)</f>
        <v>1.1065210908932868</v>
      </c>
      <c r="Z96" s="268">
        <f>'South America (product)'!G95*$Y$11</f>
        <v>0</v>
      </c>
      <c r="AA96" s="268">
        <f>'Oceania (product)'!G95*$AA$11</f>
        <v>4.7972777029386175E-2</v>
      </c>
      <c r="AB96" s="268">
        <f>'NAM (product)'!G95*$AB$11</f>
        <v>1.6144932193002424</v>
      </c>
      <c r="AC96" s="324">
        <f>'Canada (product)'!G95*$AC$11</f>
        <v>0.85945950902594248</v>
      </c>
      <c r="AD96" s="268">
        <f>'Europe (product)'!G95*$AD$11</f>
        <v>2.8962686043685029</v>
      </c>
      <c r="AE96" s="268">
        <f>'GCC (product)'!G95*$Y$11</f>
        <v>0.32955473352795639</v>
      </c>
      <c r="AF96" s="265" t="s">
        <v>120</v>
      </c>
      <c r="AG96" s="265" t="s">
        <v>120</v>
      </c>
      <c r="AH96" s="265" t="s">
        <v>120</v>
      </c>
      <c r="AI96" s="265" t="s">
        <v>120</v>
      </c>
      <c r="AJ96" s="270"/>
      <c r="AK96" s="265"/>
      <c r="AL96" s="265"/>
      <c r="AM96" s="265"/>
      <c r="AN96" s="265"/>
      <c r="AO96" s="322"/>
      <c r="AP96" s="265"/>
      <c r="AQ96" s="265"/>
      <c r="AR96" s="265"/>
      <c r="AS96" s="265"/>
      <c r="AT96" s="265"/>
      <c r="AU96" s="265"/>
      <c r="AV96" s="271"/>
      <c r="AW96" s="272">
        <f>'Global (product)'!O95</f>
        <v>0.90848598755905818</v>
      </c>
      <c r="AX96" s="272" t="str">
        <f>'South America (product)'!K95</f>
        <v>nd</v>
      </c>
      <c r="AY96" s="272" t="str">
        <f>'Oceania (product)'!K95</f>
        <v>nd</v>
      </c>
      <c r="AZ96" s="272">
        <f>'NAM (product)'!K95</f>
        <v>1.58929905176266</v>
      </c>
      <c r="BA96" s="325">
        <f>'Canada (product)'!K95</f>
        <v>0.37924154137944516</v>
      </c>
      <c r="BB96" s="272">
        <f>'Europe (product)'!K95</f>
        <v>2.6725844777685563</v>
      </c>
      <c r="BC96" s="272">
        <f>'GCC (product)'!K95</f>
        <v>0</v>
      </c>
      <c r="BD96" s="272" t="str">
        <f>'Russia and Other Euro (product)'!K95</f>
        <v>nd</v>
      </c>
      <c r="BE96" s="272" t="str">
        <f>'Africa (product)'!K95</f>
        <v>nd</v>
      </c>
      <c r="BF96" s="272" t="str">
        <f>'Other Asia (product)'!K95</f>
        <v>nd</v>
      </c>
      <c r="BG96" s="272">
        <f>'China (product)'!K95</f>
        <v>0</v>
      </c>
    </row>
    <row r="97" spans="1:49">
      <c r="AW97" s="172"/>
    </row>
    <row r="98" spans="1:49" s="45" customFormat="1">
      <c r="A98" s="273"/>
      <c r="B98" s="261"/>
    </row>
    <row r="99" spans="1:49" s="45" customFormat="1">
      <c r="A99" s="258"/>
      <c r="B99" s="259"/>
      <c r="Y99" s="311"/>
    </row>
    <row r="100" spans="1:49" s="45" customFormat="1">
      <c r="A100" s="274"/>
      <c r="B100" s="259"/>
      <c r="Y100" s="311"/>
    </row>
    <row r="101" spans="1:49" s="45" customFormat="1">
      <c r="A101" s="274"/>
      <c r="B101" s="259"/>
      <c r="Y101" s="311"/>
    </row>
    <row r="102" spans="1:49" s="45" customFormat="1">
      <c r="A102" s="274"/>
      <c r="B102" s="259"/>
      <c r="Y102" s="311"/>
    </row>
    <row r="103" spans="1:49">
      <c r="A103" s="45"/>
      <c r="B103" s="45"/>
    </row>
  </sheetData>
  <sheetProtection password="DE70" sheet="1" objects="1" scenarios="1"/>
  <mergeCells count="9">
    <mergeCell ref="AR57:AR58"/>
    <mergeCell ref="AS57:AS58"/>
    <mergeCell ref="AT57:AT58"/>
    <mergeCell ref="AU57:AU58"/>
    <mergeCell ref="C3:L3"/>
    <mergeCell ref="N3:W3"/>
    <mergeCell ref="Y3:AI3"/>
    <mergeCell ref="AK3:AU3"/>
    <mergeCell ref="AW3:BG3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360" verticalDpi="36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07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F111" sqref="F111"/>
    </sheetView>
  </sheetViews>
  <sheetFormatPr defaultColWidth="9.1796875" defaultRowHeight="14.5"/>
  <cols>
    <col min="1" max="1" width="56.453125" style="68" bestFit="1" customWidth="1"/>
    <col min="2" max="2" width="22.453125" style="68" customWidth="1"/>
    <col min="3" max="17" width="15.7265625" style="68" customWidth="1"/>
    <col min="18" max="16384" width="9.1796875" style="68"/>
  </cols>
  <sheetData>
    <row r="1" spans="1:17">
      <c r="A1" s="26" t="s">
        <v>80</v>
      </c>
    </row>
    <row r="2" spans="1:17">
      <c r="A2" s="27"/>
      <c r="I2" s="333"/>
    </row>
    <row r="3" spans="1:17">
      <c r="A3" s="149" t="s">
        <v>151</v>
      </c>
    </row>
    <row r="4" spans="1:17">
      <c r="A4" s="28"/>
      <c r="B4" s="147" t="s">
        <v>0</v>
      </c>
      <c r="C4" s="247">
        <v>0.45994467568962855</v>
      </c>
      <c r="D4" s="364" t="s">
        <v>152</v>
      </c>
      <c r="E4" s="365"/>
      <c r="F4" s="37">
        <v>285483100</v>
      </c>
      <c r="G4" s="146"/>
      <c r="H4" s="145" t="s">
        <v>1</v>
      </c>
      <c r="I4" s="37">
        <v>54774560</v>
      </c>
      <c r="J4" s="28"/>
      <c r="K4" s="147" t="s">
        <v>2</v>
      </c>
      <c r="L4" s="1">
        <f>I4/(I4+I5)</f>
        <v>0.9487072137914816</v>
      </c>
      <c r="Q4" s="72"/>
    </row>
    <row r="5" spans="1:17">
      <c r="A5" s="29"/>
      <c r="B5" s="30" t="s">
        <v>3</v>
      </c>
      <c r="C5" s="249">
        <v>0.51458814248460905</v>
      </c>
      <c r="D5" s="364" t="s">
        <v>153</v>
      </c>
      <c r="E5" s="365"/>
      <c r="F5" s="38">
        <v>115248000</v>
      </c>
      <c r="G5" s="150"/>
      <c r="H5" s="151" t="s">
        <v>4</v>
      </c>
      <c r="I5" s="38">
        <v>2961440.3209999995</v>
      </c>
      <c r="J5" s="29"/>
      <c r="K5" s="30" t="s">
        <v>2</v>
      </c>
      <c r="L5" s="2">
        <f>I5/(I4+I5)</f>
        <v>5.1292786208518341E-2</v>
      </c>
      <c r="Q5" s="72"/>
    </row>
    <row r="6" spans="1:17">
      <c r="A6" s="72"/>
      <c r="B6" s="72"/>
      <c r="C6" s="72"/>
      <c r="D6" s="72"/>
      <c r="E6" s="72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6</v>
      </c>
      <c r="F7" s="3"/>
      <c r="G7" s="26" t="s">
        <v>154</v>
      </c>
      <c r="H7" s="4"/>
      <c r="I7" s="26" t="s">
        <v>155</v>
      </c>
      <c r="J7" s="4"/>
      <c r="K7" s="26" t="s">
        <v>156</v>
      </c>
      <c r="L7" s="5"/>
      <c r="M7" s="26" t="s">
        <v>157</v>
      </c>
      <c r="N7" s="5"/>
      <c r="O7" s="26" t="s">
        <v>8</v>
      </c>
      <c r="P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154</v>
      </c>
      <c r="H8" s="8"/>
      <c r="I8" s="71" t="s">
        <v>155</v>
      </c>
      <c r="J8" s="8"/>
      <c r="K8" s="71" t="s">
        <v>12</v>
      </c>
      <c r="L8" s="8"/>
      <c r="M8" s="71" t="s">
        <v>12</v>
      </c>
      <c r="N8" s="8"/>
      <c r="O8" s="71" t="s">
        <v>13</v>
      </c>
      <c r="P8" s="71"/>
    </row>
    <row r="9" spans="1:17" ht="48.75" customHeight="1">
      <c r="A9" s="73"/>
      <c r="B9" s="9" t="s">
        <v>158</v>
      </c>
      <c r="C9" s="100">
        <v>5.4890020963948585</v>
      </c>
      <c r="D9" s="46" t="s">
        <v>159</v>
      </c>
      <c r="E9" s="32">
        <v>1.928031824074711</v>
      </c>
      <c r="F9" s="46" t="s">
        <v>159</v>
      </c>
      <c r="G9" s="10">
        <f>C5</f>
        <v>0.51458814248460905</v>
      </c>
      <c r="H9" s="46" t="s">
        <v>159</v>
      </c>
      <c r="I9" s="10">
        <f>C4</f>
        <v>0.45994467568962855</v>
      </c>
      <c r="J9" s="46" t="s">
        <v>159</v>
      </c>
      <c r="K9" s="11">
        <v>1</v>
      </c>
      <c r="L9" s="46" t="s">
        <v>159</v>
      </c>
      <c r="M9" s="11">
        <v>1</v>
      </c>
      <c r="N9" s="46" t="s">
        <v>159</v>
      </c>
      <c r="O9" s="12">
        <v>1</v>
      </c>
      <c r="P9" s="32" t="s">
        <v>159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13"/>
      <c r="M10" s="76"/>
      <c r="N10" s="13"/>
      <c r="O10" s="76"/>
      <c r="P10" s="76"/>
    </row>
    <row r="11" spans="1:17">
      <c r="A11" s="75" t="s">
        <v>15</v>
      </c>
      <c r="B11" s="79" t="s">
        <v>160</v>
      </c>
      <c r="C11" s="14"/>
      <c r="D11" s="15"/>
      <c r="E11" s="14">
        <v>2804.2054055667759</v>
      </c>
      <c r="F11" s="52">
        <v>0.29080912639808409</v>
      </c>
      <c r="G11" s="14"/>
      <c r="H11" s="15"/>
      <c r="I11" s="14"/>
      <c r="J11" s="15"/>
      <c r="K11" s="14">
        <v>756.95865791632571</v>
      </c>
      <c r="L11" s="52">
        <v>0.17504469784969473</v>
      </c>
      <c r="M11" s="14">
        <v>10832.913294403148</v>
      </c>
      <c r="N11" s="52">
        <v>0.16444461840955432</v>
      </c>
      <c r="O11" s="14"/>
      <c r="P11" s="14"/>
    </row>
    <row r="12" spans="1:17">
      <c r="A12" s="75" t="s">
        <v>17</v>
      </c>
      <c r="B12" s="79" t="s">
        <v>160</v>
      </c>
      <c r="C12" s="14"/>
      <c r="D12" s="15"/>
      <c r="E12" s="14">
        <v>1.6743778483290197</v>
      </c>
      <c r="F12" s="52">
        <v>0.29080912639808409</v>
      </c>
      <c r="G12" s="14"/>
      <c r="H12" s="15"/>
      <c r="I12" s="14"/>
      <c r="J12" s="15"/>
      <c r="K12" s="14">
        <v>0.87430298101001769</v>
      </c>
      <c r="L12" s="52">
        <v>0.17504469784969473</v>
      </c>
      <c r="M12" s="14">
        <v>7.0240327550806443</v>
      </c>
      <c r="N12" s="52">
        <v>0.16444461840955432</v>
      </c>
      <c r="O12" s="14"/>
      <c r="P12" s="14"/>
    </row>
    <row r="13" spans="1:17">
      <c r="A13" s="75" t="s">
        <v>18</v>
      </c>
      <c r="B13" s="79" t="s">
        <v>160</v>
      </c>
      <c r="C13" s="14"/>
      <c r="D13" s="15"/>
      <c r="E13" s="14">
        <v>71.011209627390514</v>
      </c>
      <c r="F13" s="52">
        <v>0.29080912639808409</v>
      </c>
      <c r="G13" s="14"/>
      <c r="H13" s="15"/>
      <c r="I13" s="14"/>
      <c r="J13" s="15"/>
      <c r="K13" s="14">
        <v>0</v>
      </c>
      <c r="L13" s="52">
        <v>0.17504469784969473</v>
      </c>
      <c r="M13" s="14">
        <v>73.098345174497666</v>
      </c>
      <c r="N13" s="52">
        <v>0.16444461840955432</v>
      </c>
      <c r="O13" s="14"/>
      <c r="P13" s="14"/>
    </row>
    <row r="14" spans="1:17">
      <c r="A14" s="153" t="s">
        <v>161</v>
      </c>
      <c r="B14" s="79" t="s">
        <v>160</v>
      </c>
      <c r="C14" s="76"/>
      <c r="D14" s="13"/>
      <c r="E14" s="14">
        <v>118.89394098756445</v>
      </c>
      <c r="F14" s="52">
        <v>0.29080912639808409</v>
      </c>
      <c r="G14" s="76"/>
      <c r="H14" s="13"/>
      <c r="I14" s="76"/>
      <c r="J14" s="13"/>
      <c r="K14" s="76"/>
      <c r="L14" s="13"/>
      <c r="M14" s="76"/>
      <c r="N14" s="13"/>
      <c r="O14" s="76"/>
      <c r="P14" s="76"/>
    </row>
    <row r="15" spans="1:17">
      <c r="A15" s="153"/>
      <c r="B15" s="79"/>
      <c r="C15" s="76"/>
      <c r="D15" s="13"/>
      <c r="E15" s="76"/>
      <c r="F15" s="13"/>
      <c r="G15" s="76"/>
      <c r="H15" s="13"/>
      <c r="I15" s="76"/>
      <c r="J15" s="13"/>
      <c r="K15" s="76"/>
      <c r="L15" s="13"/>
      <c r="M15" s="76"/>
      <c r="N15" s="13"/>
      <c r="O15" s="76"/>
      <c r="P15" s="76"/>
    </row>
    <row r="16" spans="1:17">
      <c r="A16" s="74" t="s">
        <v>19</v>
      </c>
      <c r="B16" s="72"/>
      <c r="C16" s="76"/>
      <c r="D16" s="13"/>
      <c r="E16" s="76"/>
      <c r="F16" s="13"/>
      <c r="G16" s="76"/>
      <c r="H16" s="13"/>
      <c r="I16" s="76"/>
      <c r="J16" s="13"/>
      <c r="K16" s="76"/>
      <c r="L16" s="13"/>
      <c r="M16" s="76"/>
      <c r="N16" s="13"/>
      <c r="O16" s="76"/>
      <c r="P16" s="76"/>
    </row>
    <row r="17" spans="1:16">
      <c r="A17" s="78" t="s">
        <v>9</v>
      </c>
      <c r="B17" s="16" t="s">
        <v>162</v>
      </c>
      <c r="C17" s="76"/>
      <c r="D17" s="13"/>
      <c r="E17" s="14">
        <v>2846.9457961510079</v>
      </c>
      <c r="F17" s="52">
        <v>0.29621680729216382</v>
      </c>
      <c r="G17" s="76"/>
      <c r="H17" s="13"/>
      <c r="I17" s="76"/>
      <c r="J17" s="13"/>
      <c r="K17" s="76"/>
      <c r="L17" s="13"/>
      <c r="M17" s="76"/>
      <c r="N17" s="13"/>
      <c r="O17" s="76"/>
      <c r="P17" s="76"/>
    </row>
    <row r="18" spans="1:16">
      <c r="A18" s="78" t="s">
        <v>21</v>
      </c>
      <c r="B18" s="16" t="s">
        <v>162</v>
      </c>
      <c r="C18" s="76"/>
      <c r="D18" s="13"/>
      <c r="E18" s="14">
        <v>72.965249017199284</v>
      </c>
      <c r="F18" s="52">
        <v>0.29621680729216382</v>
      </c>
      <c r="G18" s="76"/>
      <c r="H18" s="13"/>
      <c r="I18" s="76"/>
      <c r="J18" s="13"/>
      <c r="K18" s="76"/>
      <c r="L18" s="13"/>
      <c r="M18" s="76"/>
      <c r="N18" s="13"/>
      <c r="O18" s="76"/>
      <c r="P18" s="76"/>
    </row>
    <row r="19" spans="1:16">
      <c r="A19" s="78" t="s">
        <v>22</v>
      </c>
      <c r="B19" s="16" t="s">
        <v>162</v>
      </c>
      <c r="C19" s="76"/>
      <c r="D19" s="13"/>
      <c r="E19" s="14">
        <v>31.546108330259575</v>
      </c>
      <c r="F19" s="52">
        <v>0.29621680729216382</v>
      </c>
      <c r="G19" s="76"/>
      <c r="H19" s="13"/>
      <c r="I19" s="76"/>
      <c r="J19" s="13"/>
      <c r="K19" s="76"/>
      <c r="L19" s="13"/>
      <c r="M19" s="76"/>
      <c r="N19" s="13"/>
      <c r="O19" s="76"/>
      <c r="P19" s="76"/>
    </row>
    <row r="20" spans="1:16">
      <c r="A20" s="78" t="s">
        <v>23</v>
      </c>
      <c r="B20" s="16" t="s">
        <v>163</v>
      </c>
      <c r="C20" s="31">
        <v>0.4812960804652085</v>
      </c>
      <c r="D20" s="52">
        <v>0.43680690208982598</v>
      </c>
      <c r="E20" s="14">
        <v>2.0330607153913758</v>
      </c>
      <c r="F20" s="52">
        <v>0.38645497401233875</v>
      </c>
      <c r="G20" s="14">
        <v>4.7544641615250107</v>
      </c>
      <c r="H20" s="52">
        <v>0.19001761071267448</v>
      </c>
      <c r="I20" s="14">
        <v>1.9548040467380952</v>
      </c>
      <c r="J20" s="52">
        <v>0.14109148970503529</v>
      </c>
      <c r="K20" s="14">
        <v>27.959658942161841</v>
      </c>
      <c r="L20" s="52">
        <v>0.16947965989518612</v>
      </c>
      <c r="M20" s="14">
        <v>4.4521685233562867</v>
      </c>
      <c r="N20" s="52">
        <v>0.23843855920477716</v>
      </c>
      <c r="O20" s="76">
        <v>2.1983292105089642</v>
      </c>
      <c r="P20" s="154">
        <v>0.11795543029126214</v>
      </c>
    </row>
    <row r="21" spans="1:16">
      <c r="A21" s="78" t="s">
        <v>25</v>
      </c>
      <c r="B21" s="16" t="s">
        <v>163</v>
      </c>
      <c r="C21" s="14">
        <v>0</v>
      </c>
      <c r="D21" s="52">
        <v>0.41022560883638998</v>
      </c>
      <c r="E21" s="14">
        <v>0.19308779416142738</v>
      </c>
      <c r="F21" s="52">
        <v>0.38645497401233875</v>
      </c>
      <c r="G21" s="14"/>
      <c r="H21" s="15"/>
      <c r="I21" s="14">
        <v>1.5729465299290386</v>
      </c>
      <c r="J21" s="15"/>
      <c r="K21" s="14">
        <v>0</v>
      </c>
      <c r="L21" s="52">
        <v>0.99851148225187747</v>
      </c>
      <c r="M21" s="14">
        <v>41.590974872628379</v>
      </c>
      <c r="N21" s="52">
        <v>0.25295243191086514</v>
      </c>
      <c r="O21" s="76"/>
      <c r="P21" s="76"/>
    </row>
    <row r="22" spans="1:16">
      <c r="A22" s="78" t="s">
        <v>26</v>
      </c>
      <c r="B22" s="16" t="s">
        <v>162</v>
      </c>
      <c r="C22" s="14"/>
      <c r="D22" s="15"/>
      <c r="E22" s="14"/>
      <c r="F22" s="15"/>
      <c r="G22" s="14">
        <v>701.78553009117991</v>
      </c>
      <c r="H22" s="52">
        <v>0.95056376035377343</v>
      </c>
      <c r="I22" s="14">
        <v>674.88373133134871</v>
      </c>
      <c r="J22" s="52">
        <v>0.30772639549358605</v>
      </c>
      <c r="K22" s="14"/>
      <c r="L22" s="15"/>
      <c r="M22" s="14"/>
      <c r="N22" s="15"/>
      <c r="O22" s="76"/>
      <c r="P22" s="76"/>
    </row>
    <row r="23" spans="1:16">
      <c r="A23" s="78" t="s">
        <v>27</v>
      </c>
      <c r="B23" s="16" t="s">
        <v>162</v>
      </c>
      <c r="C23" s="14"/>
      <c r="D23" s="15"/>
      <c r="E23" s="14"/>
      <c r="F23" s="15"/>
      <c r="G23" s="14">
        <v>306.17254311645684</v>
      </c>
      <c r="H23" s="52">
        <v>0.95056376035377343</v>
      </c>
      <c r="I23" s="14">
        <v>146.47190245362114</v>
      </c>
      <c r="J23" s="52">
        <v>0.32073694303208561</v>
      </c>
      <c r="K23" s="14"/>
      <c r="L23" s="15"/>
      <c r="M23" s="14"/>
      <c r="N23" s="15"/>
      <c r="O23" s="76"/>
      <c r="P23" s="76"/>
    </row>
    <row r="24" spans="1:16">
      <c r="A24" s="78" t="s">
        <v>28</v>
      </c>
      <c r="B24" s="16" t="s">
        <v>162</v>
      </c>
      <c r="C24" s="14"/>
      <c r="D24" s="15"/>
      <c r="E24" s="14"/>
      <c r="F24" s="15"/>
      <c r="G24" s="14" t="s">
        <v>120</v>
      </c>
      <c r="H24" s="124"/>
      <c r="I24" s="14">
        <v>7.1523204601170915</v>
      </c>
      <c r="J24" s="52">
        <v>0.11465682539040714</v>
      </c>
      <c r="K24" s="14">
        <v>3.3953570012151406</v>
      </c>
      <c r="L24" s="52">
        <v>0.17504469784969473</v>
      </c>
      <c r="M24" s="14">
        <v>8.0476868525588117</v>
      </c>
      <c r="N24" s="52">
        <v>0.10552108742353626</v>
      </c>
      <c r="O24" s="76"/>
      <c r="P24" s="76"/>
    </row>
    <row r="25" spans="1:16">
      <c r="A25" s="78" t="s">
        <v>29</v>
      </c>
      <c r="B25" s="16" t="s">
        <v>162</v>
      </c>
      <c r="C25" s="14"/>
      <c r="D25" s="15"/>
      <c r="E25" s="14"/>
      <c r="F25" s="15"/>
      <c r="G25" s="14" t="s">
        <v>120</v>
      </c>
      <c r="H25" s="221"/>
      <c r="I25" s="14">
        <v>5.816734214341766</v>
      </c>
      <c r="J25" s="52">
        <v>6.1890311570069273E-2</v>
      </c>
      <c r="K25" s="14">
        <v>4.9034757980426509</v>
      </c>
      <c r="L25" s="52">
        <v>7.3016630423037437E-2</v>
      </c>
      <c r="M25" s="14">
        <v>5.428939735445975</v>
      </c>
      <c r="N25" s="52">
        <v>0.14261142386396738</v>
      </c>
      <c r="O25" s="76"/>
      <c r="P25" s="76"/>
    </row>
    <row r="26" spans="1:16">
      <c r="A26" s="78" t="s">
        <v>10</v>
      </c>
      <c r="B26" s="16" t="s">
        <v>162</v>
      </c>
      <c r="C26" s="14"/>
      <c r="D26" s="15"/>
      <c r="E26" s="14"/>
      <c r="F26" s="15"/>
      <c r="G26" s="76"/>
      <c r="H26" s="13"/>
      <c r="I26" s="76"/>
      <c r="J26" s="13"/>
      <c r="K26" s="14">
        <v>2104.7992760201873</v>
      </c>
      <c r="L26" s="52">
        <v>0.19013380112377765</v>
      </c>
      <c r="M26" s="14">
        <v>1918.7282739723175</v>
      </c>
      <c r="N26" s="52">
        <v>0.25284665380133992</v>
      </c>
      <c r="O26" s="76"/>
      <c r="P26" s="76"/>
    </row>
    <row r="27" spans="1:16">
      <c r="A27" s="78" t="s">
        <v>30</v>
      </c>
      <c r="B27" s="16" t="s">
        <v>162</v>
      </c>
      <c r="C27" s="14"/>
      <c r="D27" s="15"/>
      <c r="E27" s="14"/>
      <c r="F27" s="15"/>
      <c r="G27" s="76"/>
      <c r="H27" s="13"/>
      <c r="I27" s="76"/>
      <c r="J27" s="13"/>
      <c r="K27" s="14">
        <v>514.58814248460908</v>
      </c>
      <c r="L27" s="52">
        <v>1</v>
      </c>
      <c r="M27" s="14">
        <v>459.94467568962898</v>
      </c>
      <c r="N27" s="52">
        <v>0.6503927968977572</v>
      </c>
      <c r="O27" s="76"/>
      <c r="P27" s="76"/>
    </row>
    <row r="28" spans="1:16">
      <c r="A28" s="78" t="s">
        <v>31</v>
      </c>
      <c r="B28" s="16" t="s">
        <v>162</v>
      </c>
      <c r="C28" s="14"/>
      <c r="D28" s="15"/>
      <c r="E28" s="14"/>
      <c r="F28" s="15"/>
      <c r="G28" s="76"/>
      <c r="H28" s="13"/>
      <c r="I28" s="76"/>
      <c r="J28" s="13"/>
      <c r="K28" s="14">
        <v>7.3424960148564731</v>
      </c>
      <c r="L28" s="52">
        <v>7.3016630423037437E-2</v>
      </c>
      <c r="M28" s="14">
        <v>5.9210353025396678</v>
      </c>
      <c r="N28" s="52">
        <v>0.17055123070200989</v>
      </c>
      <c r="O28" s="76"/>
      <c r="P28" s="76"/>
    </row>
    <row r="29" spans="1:16">
      <c r="A29" s="78" t="s">
        <v>32</v>
      </c>
      <c r="B29" s="16" t="s">
        <v>162</v>
      </c>
      <c r="C29" s="14"/>
      <c r="D29" s="15"/>
      <c r="E29" s="14"/>
      <c r="F29" s="15"/>
      <c r="G29" s="76"/>
      <c r="H29" s="13"/>
      <c r="I29" s="76"/>
      <c r="J29" s="13"/>
      <c r="K29" s="14">
        <v>20.715014530240051</v>
      </c>
      <c r="L29" s="52">
        <v>0.19013380112377765</v>
      </c>
      <c r="M29" s="14">
        <v>16.465911793068326</v>
      </c>
      <c r="N29" s="52">
        <v>0.244052887416254</v>
      </c>
      <c r="O29" s="76"/>
      <c r="P29" s="76"/>
    </row>
    <row r="30" spans="1:16">
      <c r="A30" s="78" t="s">
        <v>33</v>
      </c>
      <c r="B30" s="16" t="s">
        <v>162</v>
      </c>
      <c r="C30" s="14"/>
      <c r="D30" s="15"/>
      <c r="E30" s="14"/>
      <c r="F30" s="15"/>
      <c r="G30" s="76"/>
      <c r="H30" s="13"/>
      <c r="I30" s="76"/>
      <c r="J30" s="13"/>
      <c r="K30" s="17"/>
      <c r="L30" s="50"/>
      <c r="M30" s="17"/>
      <c r="N30" s="50"/>
      <c r="O30" s="14">
        <v>1000</v>
      </c>
      <c r="P30" s="154">
        <v>0.25833579262135925</v>
      </c>
    </row>
    <row r="31" spans="1:16" ht="18.75" customHeight="1">
      <c r="A31" s="78" t="s">
        <v>34</v>
      </c>
      <c r="B31" s="16" t="s">
        <v>162</v>
      </c>
      <c r="C31" s="14"/>
      <c r="D31" s="15"/>
      <c r="E31" s="14"/>
      <c r="F31" s="15"/>
      <c r="G31" s="76"/>
      <c r="H31" s="13"/>
      <c r="I31" s="76"/>
      <c r="J31" s="13"/>
      <c r="K31" s="17"/>
      <c r="L31" s="50"/>
      <c r="M31" s="17"/>
      <c r="N31" s="50"/>
      <c r="O31" s="76">
        <v>9.8868854967240974E-3</v>
      </c>
      <c r="P31" s="154">
        <v>0.13384300252427184</v>
      </c>
    </row>
    <row r="32" spans="1:16" ht="18.75" customHeight="1">
      <c r="A32" s="78"/>
      <c r="B32" s="16"/>
      <c r="C32" s="14"/>
      <c r="D32" s="15"/>
      <c r="E32" s="14"/>
      <c r="F32" s="15"/>
      <c r="G32" s="76"/>
      <c r="H32" s="13"/>
      <c r="I32" s="76"/>
      <c r="J32" s="13"/>
      <c r="K32" s="17"/>
      <c r="L32" s="50"/>
      <c r="M32" s="17"/>
      <c r="N32" s="50"/>
      <c r="O32" s="76"/>
      <c r="P32" s="154"/>
    </row>
    <row r="33" spans="1:16">
      <c r="A33" s="58" t="s">
        <v>114</v>
      </c>
      <c r="B33" s="16"/>
      <c r="C33" s="14"/>
      <c r="D33" s="15"/>
      <c r="E33" s="76"/>
      <c r="F33" s="13"/>
      <c r="G33" s="76"/>
      <c r="H33" s="13"/>
      <c r="I33" s="76"/>
      <c r="J33" s="13"/>
      <c r="K33" s="17"/>
      <c r="L33" s="50"/>
      <c r="M33" s="17"/>
      <c r="N33" s="50"/>
      <c r="O33" s="18"/>
      <c r="P33" s="18"/>
    </row>
    <row r="34" spans="1:16" s="159" customFormat="1">
      <c r="A34" s="155" t="s">
        <v>79</v>
      </c>
      <c r="B34" s="156" t="s">
        <v>163</v>
      </c>
      <c r="C34" s="61">
        <v>0.44708880357304848</v>
      </c>
      <c r="D34" s="62">
        <v>0.4436242828734871</v>
      </c>
      <c r="E34" s="157">
        <v>0.63633990166640708</v>
      </c>
      <c r="F34" s="62">
        <v>0.38645497401233875</v>
      </c>
      <c r="G34" s="157">
        <v>0.52685969749794648</v>
      </c>
      <c r="H34" s="62">
        <v>0.19001761071267448</v>
      </c>
      <c r="I34" s="157">
        <v>0.87812789534062563</v>
      </c>
      <c r="J34" s="62">
        <v>0.14109148970503529</v>
      </c>
      <c r="K34" s="157">
        <v>0.70563561833822586</v>
      </c>
      <c r="L34" s="62">
        <v>0.97777786279647738</v>
      </c>
      <c r="M34" s="157">
        <v>0.86010051495960582</v>
      </c>
      <c r="N34" s="62">
        <v>0.26706268533352751</v>
      </c>
      <c r="O34" s="157">
        <v>1.0946818077911737</v>
      </c>
      <c r="P34" s="158">
        <v>0.12647513902912622</v>
      </c>
    </row>
    <row r="35" spans="1:16" s="159" customFormat="1">
      <c r="A35" s="155" t="s">
        <v>113</v>
      </c>
      <c r="B35" s="156" t="s">
        <v>163</v>
      </c>
      <c r="C35" s="61">
        <v>0</v>
      </c>
      <c r="D35" s="62">
        <v>0.43242741692940845</v>
      </c>
      <c r="E35" s="157">
        <v>0</v>
      </c>
      <c r="F35" s="62">
        <v>0.38645497401233875</v>
      </c>
      <c r="G35" s="157" t="s">
        <v>120</v>
      </c>
      <c r="H35" s="161"/>
      <c r="I35" s="168">
        <v>3.0165598655581892E-3</v>
      </c>
      <c r="J35" s="62">
        <v>0.26243313297496224</v>
      </c>
      <c r="K35" s="164">
        <v>0</v>
      </c>
      <c r="L35" s="62">
        <v>0.99851148225187747</v>
      </c>
      <c r="M35" s="164">
        <v>1.5833977942972199E-3</v>
      </c>
      <c r="N35" s="62">
        <v>0.25295243191086514</v>
      </c>
      <c r="O35" s="157">
        <v>0.12890865073048197</v>
      </c>
      <c r="P35" s="158">
        <v>0.12647513902912622</v>
      </c>
    </row>
    <row r="36" spans="1:16">
      <c r="A36" s="78" t="s">
        <v>82</v>
      </c>
      <c r="B36" s="16" t="s">
        <v>164</v>
      </c>
      <c r="C36" s="20">
        <v>1.6489541878489051E-7</v>
      </c>
      <c r="D36" s="52">
        <v>0.50336209922759001</v>
      </c>
      <c r="E36" s="18">
        <v>1.0327221049421754E-3</v>
      </c>
      <c r="F36" s="52">
        <v>0.40824034350568777</v>
      </c>
      <c r="G36" s="31"/>
      <c r="H36" s="52"/>
      <c r="I36" s="31"/>
      <c r="J36" s="52"/>
      <c r="K36" s="31"/>
      <c r="L36" s="52"/>
      <c r="M36" s="31"/>
      <c r="N36" s="52"/>
      <c r="O36" s="31"/>
      <c r="P36" s="154"/>
    </row>
    <row r="37" spans="1:16">
      <c r="A37" s="78" t="s">
        <v>165</v>
      </c>
      <c r="B37" s="16" t="s">
        <v>87</v>
      </c>
      <c r="C37" s="14" t="s">
        <v>130</v>
      </c>
      <c r="D37" s="52">
        <v>0.36980697631488518</v>
      </c>
      <c r="E37" s="31" t="s">
        <v>131</v>
      </c>
      <c r="F37" s="52">
        <v>0.16801046448063725</v>
      </c>
      <c r="G37" s="31"/>
      <c r="H37" s="52"/>
      <c r="I37" s="31"/>
      <c r="J37" s="52"/>
      <c r="K37" s="31"/>
      <c r="L37" s="52"/>
      <c r="M37" s="31"/>
      <c r="N37" s="52"/>
      <c r="O37" s="31"/>
      <c r="P37" s="154"/>
    </row>
    <row r="38" spans="1:16">
      <c r="A38" s="78" t="s">
        <v>166</v>
      </c>
      <c r="B38" s="16" t="s">
        <v>87</v>
      </c>
      <c r="C38" s="14" t="s">
        <v>132</v>
      </c>
      <c r="D38" s="52">
        <v>0.4436242828734871</v>
      </c>
      <c r="E38" s="31" t="s">
        <v>133</v>
      </c>
      <c r="F38" s="52">
        <v>0.22443659270957161</v>
      </c>
      <c r="G38" s="31"/>
      <c r="H38" s="52"/>
      <c r="I38" s="31"/>
      <c r="J38" s="52"/>
      <c r="K38" s="31"/>
      <c r="L38" s="52"/>
      <c r="M38" s="31"/>
      <c r="N38" s="52"/>
      <c r="O38" s="31"/>
      <c r="P38" s="154"/>
    </row>
    <row r="39" spans="1:16">
      <c r="A39" s="78" t="s">
        <v>86</v>
      </c>
      <c r="B39" s="16" t="s">
        <v>167</v>
      </c>
      <c r="C39" s="162">
        <v>3.6561407801425548E-7</v>
      </c>
      <c r="D39" s="52">
        <v>0.27304960086954361</v>
      </c>
      <c r="E39" s="163">
        <v>1.2030525928319056E-5</v>
      </c>
      <c r="F39" s="52">
        <v>0.30977682601716316</v>
      </c>
      <c r="G39" s="31"/>
      <c r="H39" s="52"/>
      <c r="I39" s="31"/>
      <c r="J39" s="52"/>
      <c r="K39" s="31"/>
      <c r="L39" s="52"/>
      <c r="M39" s="31"/>
      <c r="N39" s="52"/>
      <c r="O39" s="31"/>
      <c r="P39" s="154"/>
    </row>
    <row r="40" spans="1:16">
      <c r="A40" s="78"/>
      <c r="B40" s="16"/>
      <c r="C40" s="76"/>
      <c r="D40" s="13"/>
      <c r="E40" s="76"/>
      <c r="F40" s="13"/>
      <c r="G40" s="76"/>
      <c r="H40" s="13"/>
      <c r="I40" s="76"/>
      <c r="J40" s="13"/>
      <c r="K40" s="76"/>
      <c r="L40" s="13"/>
      <c r="M40" s="76"/>
      <c r="N40" s="13"/>
      <c r="O40" s="76"/>
      <c r="P40" s="76"/>
    </row>
    <row r="41" spans="1:16">
      <c r="A41" s="74" t="s">
        <v>35</v>
      </c>
      <c r="B41" s="72"/>
      <c r="C41" s="76"/>
      <c r="D41" s="13"/>
      <c r="E41" s="76"/>
      <c r="F41" s="13"/>
      <c r="G41" s="76"/>
      <c r="H41" s="13"/>
      <c r="I41" s="76"/>
      <c r="J41" s="13"/>
      <c r="K41" s="76"/>
      <c r="L41" s="13"/>
      <c r="M41" s="76"/>
      <c r="N41" s="13"/>
      <c r="O41" s="76"/>
      <c r="P41" s="76"/>
    </row>
    <row r="42" spans="1:16">
      <c r="A42" s="78" t="s">
        <v>36</v>
      </c>
      <c r="B42" s="16" t="s">
        <v>162</v>
      </c>
      <c r="C42" s="31">
        <v>0.49494918122953752</v>
      </c>
      <c r="D42" s="52">
        <v>0.43680690208982598</v>
      </c>
      <c r="E42" s="14">
        <v>25.426217046489619</v>
      </c>
      <c r="F42" s="52">
        <v>0.94883452174328653</v>
      </c>
      <c r="G42" s="14">
        <v>8.8999528049766976</v>
      </c>
      <c r="H42" s="52">
        <v>0.95056376035377343</v>
      </c>
      <c r="I42" s="14">
        <v>16.650743832938105</v>
      </c>
      <c r="J42" s="52">
        <v>0.32073694303208561</v>
      </c>
      <c r="K42" s="76"/>
      <c r="L42" s="13"/>
      <c r="M42" s="76"/>
      <c r="N42" s="13"/>
      <c r="O42" s="14">
        <v>1.2256783255129369</v>
      </c>
      <c r="P42" s="154">
        <v>0.36382739677669895</v>
      </c>
    </row>
    <row r="43" spans="1:16">
      <c r="A43" s="78" t="s">
        <v>37</v>
      </c>
      <c r="B43" s="16" t="s">
        <v>162</v>
      </c>
      <c r="C43" s="31">
        <v>1.6356602002788934</v>
      </c>
      <c r="D43" s="52">
        <v>0.43680690208982598</v>
      </c>
      <c r="E43" s="14">
        <v>0.96972113450107111</v>
      </c>
      <c r="F43" s="52">
        <v>0.94883452174328653</v>
      </c>
      <c r="G43" s="14">
        <v>0</v>
      </c>
      <c r="H43" s="52">
        <v>0.95056376035377343</v>
      </c>
      <c r="I43" s="14">
        <v>0.13015210416095258</v>
      </c>
      <c r="J43" s="52">
        <v>0.31991355031876156</v>
      </c>
      <c r="K43" s="76"/>
      <c r="L43" s="13"/>
      <c r="M43" s="76"/>
      <c r="N43" s="13"/>
      <c r="O43" s="31">
        <v>0.44515211263686694</v>
      </c>
      <c r="P43" s="154">
        <v>0.36382739677669895</v>
      </c>
    </row>
    <row r="44" spans="1:16">
      <c r="A44" s="78" t="s">
        <v>38</v>
      </c>
      <c r="B44" s="16" t="s">
        <v>163</v>
      </c>
      <c r="C44" s="31">
        <v>2.8014797971868944E-4</v>
      </c>
      <c r="D44" s="52">
        <v>0.43680690208982598</v>
      </c>
      <c r="E44" s="14">
        <v>67.615502289213168</v>
      </c>
      <c r="F44" s="52">
        <v>0.94883452174328653</v>
      </c>
      <c r="G44" s="14">
        <v>0.22622000267378178</v>
      </c>
      <c r="H44" s="52">
        <v>0.95056376035377343</v>
      </c>
      <c r="I44" s="14">
        <v>47.147615941666317</v>
      </c>
      <c r="J44" s="52">
        <v>0.32086043627430105</v>
      </c>
      <c r="K44" s="76"/>
      <c r="L44" s="13"/>
      <c r="M44" s="76"/>
      <c r="N44" s="13"/>
      <c r="O44" s="14">
        <v>21.345185449799104</v>
      </c>
      <c r="P44" s="154">
        <v>0.36382739677669895</v>
      </c>
    </row>
    <row r="45" spans="1:16">
      <c r="A45" s="78" t="s">
        <v>39</v>
      </c>
      <c r="B45" s="16" t="s">
        <v>162</v>
      </c>
      <c r="C45" s="31">
        <v>0</v>
      </c>
      <c r="D45" s="52">
        <v>0.43680690208982598</v>
      </c>
      <c r="E45" s="14">
        <v>295.30451843258447</v>
      </c>
      <c r="F45" s="52">
        <v>0.94883452174328653</v>
      </c>
      <c r="G45" s="61">
        <v>0</v>
      </c>
      <c r="H45" s="52">
        <v>0.95056376035377343</v>
      </c>
      <c r="I45" s="61">
        <v>0</v>
      </c>
      <c r="J45" s="62">
        <f>J44</f>
        <v>0.32086043627430105</v>
      </c>
      <c r="K45" s="76"/>
      <c r="L45" s="13"/>
      <c r="M45" s="76"/>
      <c r="N45" s="13"/>
      <c r="O45" s="164">
        <v>0</v>
      </c>
      <c r="P45" s="154">
        <f>P44</f>
        <v>0.36382739677669895</v>
      </c>
    </row>
    <row r="46" spans="1:16">
      <c r="A46" s="78" t="s">
        <v>40</v>
      </c>
      <c r="B46" s="16" t="s">
        <v>168</v>
      </c>
      <c r="C46" s="31">
        <v>1.4915806378593939</v>
      </c>
      <c r="D46" s="52">
        <v>0.40156675652604307</v>
      </c>
      <c r="E46" s="14">
        <v>218.19877590556624</v>
      </c>
      <c r="F46" s="52">
        <v>0.94883452174328653</v>
      </c>
      <c r="G46" s="14">
        <v>78.244210795122584</v>
      </c>
      <c r="H46" s="52">
        <v>0.95056376035377343</v>
      </c>
      <c r="I46" s="14">
        <v>111.1612337570437</v>
      </c>
      <c r="J46" s="52">
        <v>0.32073694303208561</v>
      </c>
      <c r="K46" s="14">
        <v>16951.359581661753</v>
      </c>
      <c r="L46" s="52">
        <v>1</v>
      </c>
      <c r="M46" s="14">
        <v>14066.282117970881</v>
      </c>
      <c r="N46" s="52">
        <v>0.9415731466283136</v>
      </c>
      <c r="O46" s="14">
        <v>52.857027974196718</v>
      </c>
      <c r="P46" s="154">
        <v>0.36382739677669895</v>
      </c>
    </row>
    <row r="47" spans="1:16">
      <c r="A47" s="78"/>
      <c r="B47" s="16"/>
      <c r="C47" s="31"/>
      <c r="D47" s="13"/>
      <c r="E47" s="76"/>
      <c r="F47" s="13"/>
      <c r="G47" s="76"/>
      <c r="H47" s="13"/>
      <c r="I47" s="76"/>
      <c r="J47" s="13"/>
      <c r="K47" s="76"/>
      <c r="L47" s="13"/>
      <c r="M47" s="76"/>
      <c r="N47" s="13"/>
      <c r="O47" s="76"/>
      <c r="P47" s="76"/>
    </row>
    <row r="48" spans="1:16">
      <c r="A48" s="78"/>
      <c r="B48" s="16"/>
      <c r="C48" s="76"/>
      <c r="D48" s="13"/>
      <c r="E48" s="76"/>
      <c r="F48" s="13"/>
      <c r="G48" s="76"/>
      <c r="H48" s="13"/>
      <c r="I48" s="76"/>
      <c r="J48" s="13"/>
      <c r="K48" s="76"/>
      <c r="L48" s="13"/>
      <c r="M48" s="76"/>
      <c r="N48" s="13"/>
      <c r="O48" s="76"/>
      <c r="P48" s="76"/>
    </row>
    <row r="49" spans="1:16">
      <c r="A49" s="74" t="s">
        <v>42</v>
      </c>
      <c r="B49" s="72"/>
      <c r="C49" s="76"/>
      <c r="D49" s="13"/>
      <c r="E49" s="76"/>
      <c r="F49" s="13"/>
      <c r="G49" s="76"/>
      <c r="H49" s="13"/>
      <c r="I49" s="76"/>
      <c r="J49" s="13"/>
      <c r="K49" s="76"/>
      <c r="L49" s="13"/>
      <c r="M49" s="76"/>
      <c r="N49" s="13"/>
      <c r="O49" s="76"/>
      <c r="P49" s="76"/>
    </row>
    <row r="50" spans="1:16">
      <c r="A50" s="78" t="s">
        <v>43</v>
      </c>
      <c r="B50" s="16" t="s">
        <v>162</v>
      </c>
      <c r="C50" s="31">
        <v>0.1085787163328962</v>
      </c>
      <c r="D50" s="52"/>
      <c r="E50" s="31">
        <v>0.47183995619524877</v>
      </c>
      <c r="F50" s="52">
        <v>0.36221360547346138</v>
      </c>
      <c r="G50" s="31">
        <v>4.9023142883064773E-2</v>
      </c>
      <c r="H50" s="52">
        <v>0.12816396882778927</v>
      </c>
      <c r="I50" s="31">
        <v>0.19537361717291493</v>
      </c>
      <c r="J50" s="52">
        <v>0.20832691788734564</v>
      </c>
      <c r="K50" s="14">
        <v>2.4613245186276731</v>
      </c>
      <c r="L50" s="52">
        <v>0.99851148225187747</v>
      </c>
      <c r="M50" s="14">
        <v>1.3111561149467414</v>
      </c>
      <c r="N50" s="52">
        <v>0.27591785937955143</v>
      </c>
      <c r="O50" s="76">
        <v>3.8993264948223326E-2</v>
      </c>
      <c r="P50" s="154">
        <v>0.1526241681553398</v>
      </c>
    </row>
    <row r="51" spans="1:16" s="127" customFormat="1">
      <c r="A51" s="53" t="s">
        <v>103</v>
      </c>
      <c r="B51" s="122" t="s">
        <v>162</v>
      </c>
      <c r="C51" s="123"/>
      <c r="D51" s="124"/>
      <c r="E51" s="125">
        <v>5.8673836569928743E-2</v>
      </c>
      <c r="F51" s="124">
        <v>0.13830556968944963</v>
      </c>
      <c r="G51" s="125" t="s">
        <v>120</v>
      </c>
      <c r="H51" s="124"/>
      <c r="I51" s="125">
        <v>7.7943105322278827E-2</v>
      </c>
      <c r="J51" s="124">
        <v>5.0141629400900944E-2</v>
      </c>
      <c r="K51" s="126" t="s">
        <v>120</v>
      </c>
      <c r="L51" s="124">
        <v>0</v>
      </c>
      <c r="M51" s="126">
        <v>0.9461428220672411</v>
      </c>
      <c r="N51" s="124">
        <v>7.7659172006990976E-2</v>
      </c>
      <c r="O51" s="123"/>
      <c r="P51" s="165"/>
    </row>
    <row r="52" spans="1:16" s="127" customFormat="1">
      <c r="A52" s="53" t="s">
        <v>104</v>
      </c>
      <c r="B52" s="122" t="s">
        <v>162</v>
      </c>
      <c r="C52" s="123"/>
      <c r="D52" s="124"/>
      <c r="E52" s="125">
        <v>6.6409580583360023E-2</v>
      </c>
      <c r="F52" s="124">
        <v>8.2492923893897452E-2</v>
      </c>
      <c r="G52" s="125" t="s">
        <v>120</v>
      </c>
      <c r="H52" s="124"/>
      <c r="I52" s="125">
        <v>0.23598482433964041</v>
      </c>
      <c r="J52" s="124">
        <v>3.27123320327595E-2</v>
      </c>
      <c r="K52" s="125" t="s">
        <v>120</v>
      </c>
      <c r="L52" s="124">
        <v>0</v>
      </c>
      <c r="M52" s="125">
        <v>0.53103087207403366</v>
      </c>
      <c r="N52" s="124">
        <v>4.1804726187008451E-2</v>
      </c>
      <c r="O52" s="125"/>
      <c r="P52" s="165"/>
    </row>
    <row r="53" spans="1:16">
      <c r="A53" s="78" t="s">
        <v>44</v>
      </c>
      <c r="B53" s="16" t="s">
        <v>162</v>
      </c>
      <c r="C53" s="76"/>
      <c r="D53" s="13"/>
      <c r="E53" s="31">
        <v>1.1382833381562663</v>
      </c>
      <c r="F53" s="52">
        <v>0.36585789122493428</v>
      </c>
      <c r="G53" s="31">
        <v>5.0719431915764675E-2</v>
      </c>
      <c r="H53" s="52">
        <v>0.12816396882778927</v>
      </c>
      <c r="I53" s="31">
        <v>4.2841689542195933</v>
      </c>
      <c r="J53" s="52">
        <v>0.19264936613633957</v>
      </c>
      <c r="K53" s="14">
        <v>8.3566317688072616</v>
      </c>
      <c r="L53" s="52">
        <v>0.8964834148252202</v>
      </c>
      <c r="M53" s="31">
        <v>13.182327357001261</v>
      </c>
      <c r="N53" s="52">
        <v>0.26799522811680748</v>
      </c>
      <c r="O53" s="76">
        <v>3.3425718425699406E-2</v>
      </c>
      <c r="P53" s="154">
        <v>0.11632473126213592</v>
      </c>
    </row>
    <row r="54" spans="1:16" ht="16">
      <c r="A54" s="78" t="s">
        <v>45</v>
      </c>
      <c r="B54" s="16" t="s">
        <v>162</v>
      </c>
      <c r="C54" s="76"/>
      <c r="D54" s="13"/>
      <c r="E54" s="31">
        <v>0.61248372888480929</v>
      </c>
      <c r="F54" s="52">
        <v>0.33472242999817781</v>
      </c>
      <c r="G54" s="76">
        <v>1.4947274072626816E-2</v>
      </c>
      <c r="H54" s="52">
        <v>0.12816396882778927</v>
      </c>
      <c r="I54" s="31">
        <v>0.4950647193700734</v>
      </c>
      <c r="J54" s="52">
        <v>0.16840349554788406</v>
      </c>
      <c r="K54" s="31">
        <v>0.38977979116567391</v>
      </c>
      <c r="L54" s="52">
        <v>0.88139431155113734</v>
      </c>
      <c r="M54" s="31">
        <v>0.25268195626372447</v>
      </c>
      <c r="N54" s="52">
        <v>0.16230371959656278</v>
      </c>
      <c r="O54" s="76">
        <v>7.5445081324242227E-2</v>
      </c>
      <c r="P54" s="154">
        <v>0.11632473126213592</v>
      </c>
    </row>
    <row r="55" spans="1:16">
      <c r="A55" s="78" t="s">
        <v>46</v>
      </c>
      <c r="B55" s="19" t="s">
        <v>169</v>
      </c>
      <c r="C55" s="76"/>
      <c r="D55" s="13"/>
      <c r="E55" s="76">
        <v>0.11852635017956266</v>
      </c>
      <c r="F55" s="52">
        <v>0.18484766536222202</v>
      </c>
      <c r="G55" s="31"/>
      <c r="H55" s="47"/>
      <c r="I55" s="31"/>
      <c r="J55" s="47"/>
      <c r="K55" s="76"/>
      <c r="L55" s="13"/>
      <c r="M55" s="76"/>
      <c r="N55" s="13"/>
      <c r="O55" s="76"/>
      <c r="P55" s="76"/>
    </row>
    <row r="56" spans="1:16">
      <c r="A56" s="78" t="s">
        <v>48</v>
      </c>
      <c r="B56" s="19" t="s">
        <v>162</v>
      </c>
      <c r="C56" s="76"/>
      <c r="D56" s="13"/>
      <c r="E56" s="14"/>
      <c r="F56" s="15"/>
      <c r="G56" s="18" t="s">
        <v>120</v>
      </c>
      <c r="H56" s="52"/>
      <c r="I56" s="18">
        <v>7.1018077258893182E-3</v>
      </c>
      <c r="J56" s="52">
        <v>0.11897858851295898</v>
      </c>
      <c r="K56" s="31">
        <v>0.43977591041901004</v>
      </c>
      <c r="L56" s="52">
        <v>0.8964834148252202</v>
      </c>
      <c r="M56" s="31">
        <v>0.21948391435252115</v>
      </c>
      <c r="N56" s="52">
        <v>0.2678287427177396</v>
      </c>
      <c r="O56" s="76"/>
      <c r="P56" s="76"/>
    </row>
    <row r="57" spans="1:16">
      <c r="A57" s="78" t="s">
        <v>49</v>
      </c>
      <c r="B57" s="19" t="s">
        <v>162</v>
      </c>
      <c r="C57" s="76"/>
      <c r="D57" s="13"/>
      <c r="E57" s="14"/>
      <c r="F57" s="15"/>
      <c r="G57" s="18" t="s">
        <v>120</v>
      </c>
      <c r="H57" s="52"/>
      <c r="I57" s="76">
        <v>1.6678286723666742E-2</v>
      </c>
      <c r="J57" s="52">
        <v>0.22932977410100308</v>
      </c>
      <c r="K57" s="31">
        <v>0.68020027485637513</v>
      </c>
      <c r="L57" s="52">
        <v>0.8964834148252202</v>
      </c>
      <c r="M57" s="31">
        <v>0.37512747767521498</v>
      </c>
      <c r="N57" s="52">
        <v>0.27242099075152926</v>
      </c>
      <c r="O57" s="76"/>
      <c r="P57" s="76"/>
    </row>
    <row r="58" spans="1:16">
      <c r="A58" s="78" t="s">
        <v>50</v>
      </c>
      <c r="B58" s="19" t="s">
        <v>162</v>
      </c>
      <c r="C58" s="76"/>
      <c r="D58" s="13"/>
      <c r="E58" s="14"/>
      <c r="F58" s="15"/>
      <c r="G58" s="20">
        <v>6.9630061930113784E-5</v>
      </c>
      <c r="H58" s="52">
        <v>6.9069077227977768E-2</v>
      </c>
      <c r="I58" s="76">
        <v>5.3173231866335796E-2</v>
      </c>
      <c r="J58" s="52">
        <v>0.1613769314172693</v>
      </c>
      <c r="K58" s="76">
        <v>0.27598110177893104</v>
      </c>
      <c r="L58" s="52">
        <v>0.8964834148252202</v>
      </c>
      <c r="M58" s="20">
        <v>4.1687796832964759E-3</v>
      </c>
      <c r="N58" s="52">
        <v>0.1570980192251675</v>
      </c>
      <c r="O58" s="76"/>
      <c r="P58" s="76"/>
    </row>
    <row r="59" spans="1:16">
      <c r="A59" s="78" t="s">
        <v>51</v>
      </c>
      <c r="B59" s="19" t="s">
        <v>169</v>
      </c>
      <c r="C59" s="76"/>
      <c r="D59" s="13"/>
      <c r="E59" s="14"/>
      <c r="F59" s="15"/>
      <c r="G59" s="76">
        <v>2.2273137580907362E-2</v>
      </c>
      <c r="H59" s="52">
        <v>3.9629904692640397E-2</v>
      </c>
      <c r="I59" s="76">
        <v>5.0974408921571013E-2</v>
      </c>
      <c r="J59" s="52">
        <v>4.0640098790012562E-2</v>
      </c>
      <c r="K59" s="31">
        <v>3.003579922724358</v>
      </c>
      <c r="L59" s="52">
        <v>0.88139431155113734</v>
      </c>
      <c r="M59" s="76">
        <v>7.5635295602497613E-2</v>
      </c>
      <c r="N59" s="52">
        <v>5.7796606466647249E-2</v>
      </c>
      <c r="O59" s="76"/>
      <c r="P59" s="76"/>
    </row>
    <row r="60" spans="1:16">
      <c r="A60" s="78" t="s">
        <v>52</v>
      </c>
      <c r="B60" s="19" t="s">
        <v>162</v>
      </c>
      <c r="C60" s="76"/>
      <c r="D60" s="13"/>
      <c r="E60" s="14"/>
      <c r="F60" s="15"/>
      <c r="G60" s="31"/>
      <c r="H60" s="47"/>
      <c r="I60" s="31"/>
      <c r="J60" s="47"/>
      <c r="K60" s="34">
        <v>0.14907568469767996</v>
      </c>
      <c r="L60" s="166">
        <v>1</v>
      </c>
      <c r="M60" s="17">
        <v>7.0083229659110055E-2</v>
      </c>
      <c r="N60" s="166">
        <v>0.9959781581161703</v>
      </c>
      <c r="O60" s="76"/>
      <c r="P60" s="76"/>
    </row>
    <row r="61" spans="1:16">
      <c r="A61" s="78" t="s">
        <v>53</v>
      </c>
      <c r="B61" s="19" t="s">
        <v>162</v>
      </c>
      <c r="C61" s="76"/>
      <c r="D61" s="13"/>
      <c r="E61" s="14"/>
      <c r="F61" s="15"/>
      <c r="G61" s="31"/>
      <c r="H61" s="47"/>
      <c r="I61" s="31"/>
      <c r="J61" s="47"/>
      <c r="K61" s="21">
        <v>7.8665721926959049E-3</v>
      </c>
      <c r="L61" s="166">
        <v>1</v>
      </c>
      <c r="M61" s="21">
        <v>4.055147603661529E-3</v>
      </c>
      <c r="N61" s="166">
        <v>0.9959781581161703</v>
      </c>
      <c r="O61" s="76"/>
      <c r="P61" s="76"/>
    </row>
    <row r="62" spans="1:16">
      <c r="A62" s="78" t="s">
        <v>54</v>
      </c>
      <c r="B62" s="19" t="s">
        <v>162</v>
      </c>
      <c r="C62" s="76"/>
      <c r="D62" s="13"/>
      <c r="E62" s="14"/>
      <c r="F62" s="15"/>
      <c r="G62" s="31"/>
      <c r="H62" s="47"/>
      <c r="I62" s="31"/>
      <c r="J62" s="47"/>
      <c r="K62" s="14"/>
      <c r="L62" s="13"/>
      <c r="M62" s="76"/>
      <c r="N62" s="13"/>
      <c r="O62" s="18">
        <v>2.0365705615855864E-2</v>
      </c>
      <c r="P62" s="154">
        <v>9.559324685436893E-2</v>
      </c>
    </row>
    <row r="63" spans="1:16">
      <c r="A63" s="78" t="s">
        <v>55</v>
      </c>
      <c r="B63" s="19" t="s">
        <v>162</v>
      </c>
      <c r="C63" s="76"/>
      <c r="D63" s="13"/>
      <c r="E63" s="14"/>
      <c r="F63" s="15"/>
      <c r="G63" s="31"/>
      <c r="H63" s="47"/>
      <c r="I63" s="31"/>
      <c r="J63" s="47"/>
      <c r="K63" s="76"/>
      <c r="L63" s="13"/>
      <c r="M63" s="76"/>
      <c r="N63" s="13"/>
      <c r="O63" s="60">
        <v>7.004650390085258E-10</v>
      </c>
      <c r="P63" s="154">
        <v>3.2832226854368929E-2</v>
      </c>
    </row>
    <row r="64" spans="1:16">
      <c r="A64" s="78"/>
      <c r="B64" s="19"/>
      <c r="C64" s="76"/>
      <c r="D64" s="13"/>
      <c r="E64" s="14"/>
      <c r="F64" s="15"/>
      <c r="G64" s="31"/>
      <c r="H64" s="47"/>
      <c r="I64" s="31"/>
      <c r="J64" s="47"/>
      <c r="K64" s="76"/>
      <c r="L64" s="13"/>
      <c r="M64" s="76"/>
      <c r="N64" s="13"/>
      <c r="O64" s="22"/>
      <c r="P64" s="22"/>
    </row>
    <row r="65" spans="1:16">
      <c r="A65" s="74" t="s">
        <v>56</v>
      </c>
      <c r="B65" s="77"/>
      <c r="C65" s="76"/>
      <c r="D65" s="13"/>
      <c r="E65" s="14"/>
      <c r="F65" s="15"/>
      <c r="G65" s="31"/>
      <c r="H65" s="47"/>
      <c r="I65" s="31"/>
      <c r="J65" s="47"/>
      <c r="K65" s="76"/>
      <c r="L65" s="13"/>
      <c r="M65" s="76"/>
      <c r="N65" s="13"/>
      <c r="O65" s="76"/>
      <c r="P65" s="76"/>
    </row>
    <row r="66" spans="1:16">
      <c r="A66" s="78" t="s">
        <v>23</v>
      </c>
      <c r="B66" s="19" t="s">
        <v>163</v>
      </c>
      <c r="C66" s="76">
        <v>2.8145336874432283E-2</v>
      </c>
      <c r="D66" s="55"/>
      <c r="E66" s="14">
        <v>1.8725912695018918</v>
      </c>
      <c r="F66" s="52">
        <v>0.36221360547346138</v>
      </c>
      <c r="G66" s="34">
        <v>4.2276044640270642</v>
      </c>
      <c r="H66" s="52">
        <v>0.19001761071267448</v>
      </c>
      <c r="I66" s="34">
        <v>1.6951537811637549</v>
      </c>
      <c r="J66" s="52">
        <v>0.11722184852464825</v>
      </c>
      <c r="K66" s="17">
        <v>67.218641359412345</v>
      </c>
      <c r="L66" s="52">
        <v>6.7451592468528818E-2</v>
      </c>
      <c r="M66" s="17">
        <v>7.7599088157847076</v>
      </c>
      <c r="N66" s="52">
        <v>0.15600235180600058</v>
      </c>
      <c r="O66" s="17">
        <v>1.8874527216220138</v>
      </c>
      <c r="P66" s="154">
        <v>9.3784226407766999E-2</v>
      </c>
    </row>
    <row r="67" spans="1:16">
      <c r="A67" s="78" t="s">
        <v>25</v>
      </c>
      <c r="B67" s="19" t="s">
        <v>163</v>
      </c>
      <c r="C67" s="14">
        <v>0</v>
      </c>
      <c r="D67" s="55"/>
      <c r="E67" s="14">
        <v>0.19308779416142738</v>
      </c>
      <c r="F67" s="52">
        <v>0.38645497401233875</v>
      </c>
      <c r="G67" s="31" t="s">
        <v>120</v>
      </c>
      <c r="H67" s="52"/>
      <c r="I67" s="31">
        <v>1.5699299700634803</v>
      </c>
      <c r="J67" s="52">
        <v>0.26243313297496224</v>
      </c>
      <c r="K67" s="76">
        <v>0</v>
      </c>
      <c r="L67" s="52">
        <v>0.19013380112377765</v>
      </c>
      <c r="M67" s="76">
        <v>41.58939147483408</v>
      </c>
      <c r="N67" s="52">
        <v>0.25295243191086514</v>
      </c>
      <c r="O67" s="76"/>
      <c r="P67" s="76"/>
    </row>
    <row r="68" spans="1:16">
      <c r="A68" s="78" t="s">
        <v>57</v>
      </c>
      <c r="B68" s="19" t="s">
        <v>162</v>
      </c>
      <c r="C68" s="76"/>
      <c r="D68" s="13"/>
      <c r="E68" s="76">
        <v>4.1317418230548388E-2</v>
      </c>
      <c r="F68" s="52">
        <v>0.34238532360929136</v>
      </c>
      <c r="G68" s="76">
        <v>0.10978744360842851</v>
      </c>
      <c r="H68" s="52">
        <v>1.9933357363645751E-2</v>
      </c>
      <c r="I68" s="76">
        <v>8.8035225301228454E-2</v>
      </c>
      <c r="J68" s="52">
        <v>2.8245031935892846E-2</v>
      </c>
      <c r="K68" s="76">
        <v>2.0001560043209707</v>
      </c>
      <c r="L68" s="52">
        <v>0.85509565414122857</v>
      </c>
      <c r="M68" s="76">
        <v>0.17717847291917718</v>
      </c>
      <c r="N68" s="52">
        <v>0.19673084237547336</v>
      </c>
      <c r="O68" s="76">
        <v>0.26636812350235589</v>
      </c>
      <c r="P68" s="154">
        <v>2.7078596252427183E-2</v>
      </c>
    </row>
    <row r="69" spans="1:16">
      <c r="A69" s="78" t="s">
        <v>58</v>
      </c>
      <c r="B69" s="19" t="s">
        <v>162</v>
      </c>
      <c r="C69" s="76"/>
      <c r="D69" s="13"/>
      <c r="E69" s="31">
        <v>1.6847563111755754</v>
      </c>
      <c r="F69" s="52">
        <v>0.32441795873211454</v>
      </c>
      <c r="G69" s="76">
        <v>2.0212740742301383E-2</v>
      </c>
      <c r="H69" s="52">
        <v>1.9933357363645751E-2</v>
      </c>
      <c r="I69" s="76">
        <v>2.0322288971260042E-2</v>
      </c>
      <c r="J69" s="52">
        <v>1.6722635230082959E-2</v>
      </c>
      <c r="K69" s="20" t="s">
        <v>120</v>
      </c>
      <c r="L69" s="52">
        <v>0</v>
      </c>
      <c r="M69" s="20">
        <v>2.4555606018226445E-3</v>
      </c>
      <c r="N69" s="52">
        <v>0.11806033352752694</v>
      </c>
      <c r="O69" s="18">
        <v>3.4011476639128777E-2</v>
      </c>
      <c r="P69" s="154">
        <v>5.418663508737865E-2</v>
      </c>
    </row>
    <row r="70" spans="1:16">
      <c r="A70" s="78" t="s">
        <v>46</v>
      </c>
      <c r="B70" s="19" t="s">
        <v>169</v>
      </c>
      <c r="C70" s="76"/>
      <c r="D70" s="13"/>
      <c r="E70" s="20">
        <v>4.6741223836030453E-4</v>
      </c>
      <c r="F70" s="52">
        <v>0.25977457539024879</v>
      </c>
      <c r="G70" s="31"/>
      <c r="H70" s="47"/>
      <c r="I70" s="31"/>
      <c r="J70" s="47"/>
      <c r="K70" s="76"/>
      <c r="L70" s="13"/>
      <c r="M70" s="76"/>
      <c r="N70" s="13"/>
      <c r="O70" s="76"/>
      <c r="P70" s="76"/>
    </row>
    <row r="71" spans="1:16">
      <c r="A71" s="78" t="s">
        <v>59</v>
      </c>
      <c r="B71" s="19" t="s">
        <v>162</v>
      </c>
      <c r="C71" s="76"/>
      <c r="D71" s="13"/>
      <c r="E71" s="14"/>
      <c r="F71" s="15"/>
      <c r="G71" s="31">
        <v>7.0554674657012553E-2</v>
      </c>
      <c r="H71" s="52">
        <v>3.9629904692640397E-2</v>
      </c>
      <c r="I71" s="237">
        <v>8.7898272462236665E-3</v>
      </c>
      <c r="J71" s="52">
        <v>0.03</v>
      </c>
      <c r="K71" s="31">
        <v>1.3521345295600125</v>
      </c>
      <c r="L71" s="52">
        <v>0.85509565414122857</v>
      </c>
      <c r="M71" s="31">
        <v>7.6767087137225215E-2</v>
      </c>
      <c r="N71" s="52">
        <v>0.19659472727934751</v>
      </c>
      <c r="O71" s="76"/>
      <c r="P71" s="76"/>
    </row>
    <row r="72" spans="1:16">
      <c r="A72" s="78" t="s">
        <v>60</v>
      </c>
      <c r="B72" s="19" t="s">
        <v>169</v>
      </c>
      <c r="C72" s="76"/>
      <c r="D72" s="13"/>
      <c r="E72" s="14"/>
      <c r="F72" s="15"/>
      <c r="G72" s="76">
        <v>2.5292437999635296E-2</v>
      </c>
      <c r="H72" s="52">
        <v>4.9372529898983129E-2</v>
      </c>
      <c r="I72" s="236">
        <v>9.7938099435887372E-3</v>
      </c>
      <c r="J72" s="52">
        <v>0.03</v>
      </c>
      <c r="K72" s="76">
        <v>6.6832502375436382</v>
      </c>
      <c r="L72" s="52">
        <v>3.162886973904587E-2</v>
      </c>
      <c r="M72" s="76">
        <v>2.4260474178328589E-2</v>
      </c>
      <c r="N72" s="52">
        <v>5.9129988348383337E-2</v>
      </c>
      <c r="O72" s="76"/>
      <c r="P72" s="76"/>
    </row>
    <row r="73" spans="1:16">
      <c r="A73" s="78"/>
      <c r="B73" s="19"/>
      <c r="C73" s="76"/>
      <c r="D73" s="13"/>
      <c r="E73" s="14"/>
      <c r="F73" s="15"/>
      <c r="G73" s="31"/>
      <c r="H73" s="47"/>
      <c r="I73" s="31"/>
      <c r="J73" s="47"/>
      <c r="K73" s="31"/>
      <c r="L73" s="47"/>
      <c r="M73" s="31"/>
      <c r="N73" s="47"/>
      <c r="O73" s="76"/>
      <c r="P73" s="76"/>
    </row>
    <row r="74" spans="1:16">
      <c r="A74" s="74" t="s">
        <v>61</v>
      </c>
      <c r="B74" s="72"/>
      <c r="C74" s="76"/>
      <c r="D74" s="13"/>
      <c r="E74" s="14"/>
      <c r="F74" s="15"/>
      <c r="G74" s="31"/>
      <c r="H74" s="47"/>
      <c r="I74" s="31"/>
      <c r="J74" s="47"/>
      <c r="K74" s="31"/>
      <c r="L74" s="47"/>
      <c r="M74" s="31"/>
      <c r="N74" s="47"/>
      <c r="O74" s="76"/>
      <c r="P74" s="76"/>
    </row>
    <row r="75" spans="1:16">
      <c r="A75" s="78" t="s">
        <v>62</v>
      </c>
      <c r="B75" s="16" t="s">
        <v>162</v>
      </c>
      <c r="C75" s="76"/>
      <c r="D75" s="13"/>
      <c r="E75" s="14">
        <v>29.473270146544046</v>
      </c>
      <c r="F75" s="52">
        <v>8.876849722769356E-2</v>
      </c>
      <c r="G75" s="31"/>
      <c r="H75" s="47"/>
      <c r="I75" s="31"/>
      <c r="J75" s="47"/>
      <c r="K75" s="31"/>
      <c r="L75" s="47"/>
      <c r="M75" s="31"/>
      <c r="N75" s="47"/>
      <c r="O75" s="76"/>
      <c r="P75" s="76"/>
    </row>
    <row r="76" spans="1:16">
      <c r="A76" s="78" t="s">
        <v>63</v>
      </c>
      <c r="B76" s="16" t="s">
        <v>162</v>
      </c>
      <c r="C76" s="76"/>
      <c r="D76" s="13"/>
      <c r="E76" s="14"/>
      <c r="F76" s="15"/>
      <c r="G76" s="31"/>
      <c r="H76" s="47"/>
      <c r="I76" s="31"/>
      <c r="J76" s="47"/>
      <c r="K76" s="31">
        <v>20.132775539047419</v>
      </c>
      <c r="L76" s="52">
        <v>2.0733619455400077E-2</v>
      </c>
      <c r="M76" s="31">
        <v>8.6325636970338859</v>
      </c>
      <c r="N76" s="52">
        <v>9.1564721089426163E-2</v>
      </c>
      <c r="O76" s="76"/>
      <c r="P76" s="76"/>
    </row>
    <row r="77" spans="1:16">
      <c r="A77" s="78" t="s">
        <v>64</v>
      </c>
      <c r="B77" s="16" t="s">
        <v>162</v>
      </c>
      <c r="C77" s="76"/>
      <c r="D77" s="13"/>
      <c r="E77" s="14"/>
      <c r="F77" s="15"/>
      <c r="G77" s="31"/>
      <c r="H77" s="47"/>
      <c r="I77" s="31"/>
      <c r="J77" s="47"/>
      <c r="K77" s="31">
        <v>15.267411785763086</v>
      </c>
      <c r="L77" s="52">
        <v>2.0733619455400077E-2</v>
      </c>
      <c r="M77" s="31">
        <v>7.0034621075979677</v>
      </c>
      <c r="N77" s="52">
        <v>7.4291436061753563E-2</v>
      </c>
      <c r="O77" s="76"/>
      <c r="P77" s="76"/>
    </row>
    <row r="78" spans="1:16">
      <c r="A78" s="78" t="s">
        <v>65</v>
      </c>
      <c r="B78" s="16" t="s">
        <v>162</v>
      </c>
      <c r="C78" s="76"/>
      <c r="D78" s="13"/>
      <c r="E78" s="14"/>
      <c r="F78" s="15"/>
      <c r="G78" s="14" t="s">
        <v>219</v>
      </c>
      <c r="H78" s="52"/>
      <c r="I78" s="14">
        <v>7.9966732291272233</v>
      </c>
      <c r="J78" s="52">
        <v>0.22442896906177287</v>
      </c>
      <c r="K78" s="31">
        <v>0.92701514640471372</v>
      </c>
      <c r="L78" s="52">
        <v>2.0733619455400077E-2</v>
      </c>
      <c r="M78" s="31">
        <v>5.7938747234536576</v>
      </c>
      <c r="N78" s="52">
        <v>0.11413293766385085</v>
      </c>
      <c r="O78" s="76">
        <v>0.32497980558602996</v>
      </c>
      <c r="P78" s="154">
        <v>0.12227204815533982</v>
      </c>
    </row>
    <row r="79" spans="1:16">
      <c r="A79" s="78" t="s">
        <v>29</v>
      </c>
      <c r="B79" s="16" t="s">
        <v>162</v>
      </c>
      <c r="C79" s="76"/>
      <c r="D79" s="13"/>
      <c r="E79" s="14"/>
      <c r="F79" s="15"/>
      <c r="G79" s="14" t="s">
        <v>219</v>
      </c>
      <c r="H79" s="52"/>
      <c r="I79" s="14">
        <v>4.2771047597601699</v>
      </c>
      <c r="J79" s="52">
        <v>0.20355328365248351</v>
      </c>
      <c r="K79" s="31">
        <v>5.6389830135972261</v>
      </c>
      <c r="L79" s="52">
        <v>0.12276168688205738</v>
      </c>
      <c r="M79" s="31">
        <v>6.1869657145340877</v>
      </c>
      <c r="N79" s="52">
        <v>9.3593977570637921E-2</v>
      </c>
      <c r="O79" s="76"/>
      <c r="P79" s="76"/>
    </row>
    <row r="80" spans="1:16">
      <c r="A80" s="78" t="s">
        <v>66</v>
      </c>
      <c r="B80" s="16" t="s">
        <v>162</v>
      </c>
      <c r="C80" s="76"/>
      <c r="D80" s="13"/>
      <c r="E80" s="14"/>
      <c r="F80" s="15"/>
      <c r="G80" s="14"/>
      <c r="H80" s="15"/>
      <c r="I80" s="14"/>
      <c r="J80" s="15"/>
      <c r="K80" s="76"/>
      <c r="L80" s="13"/>
      <c r="M80" s="76"/>
      <c r="N80" s="13"/>
      <c r="O80" s="76">
        <v>13.289786292612497</v>
      </c>
      <c r="P80" s="154">
        <v>0.23185703533980578</v>
      </c>
    </row>
    <row r="81" spans="1:17">
      <c r="A81" s="78" t="s">
        <v>67</v>
      </c>
      <c r="B81" s="16" t="s">
        <v>162</v>
      </c>
      <c r="C81" s="76"/>
      <c r="D81" s="13"/>
      <c r="E81" s="14"/>
      <c r="F81" s="15"/>
      <c r="G81" s="14"/>
      <c r="H81" s="15"/>
      <c r="I81" s="14"/>
      <c r="J81" s="15"/>
      <c r="K81" s="76"/>
      <c r="L81" s="13"/>
      <c r="M81" s="76"/>
      <c r="N81" s="13"/>
      <c r="O81" s="76">
        <v>0.53043179499532944</v>
      </c>
      <c r="P81" s="154">
        <v>8.3135462330097096E-2</v>
      </c>
    </row>
    <row r="82" spans="1:17">
      <c r="A82" s="78" t="s">
        <v>68</v>
      </c>
      <c r="B82" s="16" t="s">
        <v>162</v>
      </c>
      <c r="C82" s="76"/>
      <c r="D82" s="13"/>
      <c r="E82" s="14"/>
      <c r="F82" s="52"/>
      <c r="G82" s="76">
        <v>1.919670320710945E-2</v>
      </c>
      <c r="H82" s="52">
        <v>8.853406413514886E-2</v>
      </c>
      <c r="I82" s="14">
        <v>5.5592928800985586</v>
      </c>
      <c r="J82" s="52">
        <v>0.14787350828280924</v>
      </c>
      <c r="K82" s="76"/>
      <c r="L82" s="13"/>
      <c r="M82" s="76"/>
      <c r="N82" s="13"/>
      <c r="O82" s="76"/>
      <c r="P82" s="76"/>
    </row>
    <row r="83" spans="1:17">
      <c r="A83" s="78"/>
      <c r="B83" s="16"/>
      <c r="C83" s="76"/>
      <c r="D83" s="13"/>
      <c r="E83" s="14"/>
      <c r="F83" s="15"/>
      <c r="G83" s="14"/>
      <c r="H83" s="15"/>
      <c r="I83" s="14"/>
      <c r="J83" s="15"/>
      <c r="K83" s="76"/>
      <c r="L83" s="13"/>
      <c r="M83" s="76"/>
      <c r="N83" s="13"/>
      <c r="O83" s="76"/>
      <c r="P83" s="76"/>
    </row>
    <row r="84" spans="1:17">
      <c r="A84" s="74" t="s">
        <v>69</v>
      </c>
      <c r="B84" s="72"/>
      <c r="C84" s="76"/>
      <c r="D84" s="13"/>
      <c r="E84" s="14"/>
      <c r="F84" s="15"/>
      <c r="G84" s="14"/>
      <c r="H84" s="15"/>
      <c r="I84" s="14"/>
      <c r="J84" s="15"/>
      <c r="K84" s="76"/>
      <c r="L84" s="13"/>
      <c r="M84" s="76"/>
      <c r="N84" s="13"/>
      <c r="O84" s="76"/>
      <c r="P84" s="76"/>
    </row>
    <row r="85" spans="1:17">
      <c r="A85" s="78" t="s">
        <v>70</v>
      </c>
      <c r="B85" s="16" t="s">
        <v>162</v>
      </c>
      <c r="C85" s="31">
        <v>8.0940296111835119E-2</v>
      </c>
      <c r="D85" s="52"/>
      <c r="E85" s="14"/>
      <c r="F85" s="15"/>
      <c r="G85" s="14"/>
      <c r="H85" s="15"/>
      <c r="I85" s="14"/>
      <c r="J85" s="15"/>
      <c r="K85" s="76"/>
      <c r="L85" s="13"/>
      <c r="M85" s="76"/>
      <c r="N85" s="13"/>
      <c r="O85" s="76"/>
      <c r="P85" s="76"/>
    </row>
    <row r="86" spans="1:17">
      <c r="A86" s="78" t="s">
        <v>71</v>
      </c>
      <c r="B86" s="16" t="s">
        <v>162</v>
      </c>
      <c r="C86" s="76"/>
      <c r="D86" s="13"/>
      <c r="E86" s="14">
        <v>1230.8000486063488</v>
      </c>
      <c r="F86" s="52">
        <v>0.4798157337544578</v>
      </c>
      <c r="G86" s="14"/>
      <c r="H86" s="15"/>
      <c r="I86" s="14"/>
      <c r="J86" s="15"/>
      <c r="K86" s="76"/>
      <c r="L86" s="13"/>
      <c r="M86" s="76"/>
      <c r="N86" s="13"/>
      <c r="O86" s="76"/>
      <c r="P86" s="76"/>
    </row>
    <row r="87" spans="1:17">
      <c r="A87" s="78" t="s">
        <v>72</v>
      </c>
      <c r="B87" s="16" t="s">
        <v>162</v>
      </c>
      <c r="C87" s="76"/>
      <c r="D87" s="13"/>
      <c r="E87" s="14"/>
      <c r="F87" s="15"/>
      <c r="G87" s="14"/>
      <c r="H87" s="15"/>
      <c r="I87" s="14"/>
      <c r="J87" s="15"/>
      <c r="K87" s="31">
        <v>11.206944805306016</v>
      </c>
      <c r="L87" s="52">
        <v>0.80837768112809982</v>
      </c>
      <c r="M87" s="31">
        <v>7.5072398259655717</v>
      </c>
      <c r="N87" s="52">
        <v>0.18244850913923683</v>
      </c>
      <c r="O87" s="76"/>
      <c r="P87" s="76"/>
    </row>
    <row r="88" spans="1:17">
      <c r="A88" s="78" t="s">
        <v>73</v>
      </c>
      <c r="B88" s="16" t="s">
        <v>162</v>
      </c>
      <c r="C88" s="76"/>
      <c r="D88" s="13"/>
      <c r="E88" s="14"/>
      <c r="F88" s="15"/>
      <c r="G88" s="14"/>
      <c r="H88" s="15"/>
      <c r="I88" s="14"/>
      <c r="J88" s="15"/>
      <c r="K88" s="31">
        <v>18.768648530216794</v>
      </c>
      <c r="L88" s="52">
        <v>0.19013380112377765</v>
      </c>
      <c r="M88" s="31">
        <v>3.4424831133904363</v>
      </c>
      <c r="N88" s="52">
        <v>0.10641401798718321</v>
      </c>
      <c r="O88" s="76"/>
      <c r="P88" s="76"/>
    </row>
    <row r="89" spans="1:17">
      <c r="A89" s="78" t="s">
        <v>74</v>
      </c>
      <c r="B89" s="16" t="s">
        <v>162</v>
      </c>
      <c r="C89" s="76"/>
      <c r="D89" s="13"/>
      <c r="E89" s="14"/>
      <c r="F89" s="15"/>
      <c r="G89" s="14">
        <v>2.6504071334524042</v>
      </c>
      <c r="H89" s="52">
        <v>0.12816396882778927</v>
      </c>
      <c r="I89" s="14">
        <v>12.183558739991318</v>
      </c>
      <c r="J89" s="52">
        <v>0.16435164387547624</v>
      </c>
      <c r="K89" s="31">
        <v>25.264716538433547</v>
      </c>
      <c r="L89" s="52">
        <v>0.19013380112377765</v>
      </c>
      <c r="M89" s="31">
        <v>8.2072713094129703</v>
      </c>
      <c r="N89" s="52">
        <v>0.17299514236819108</v>
      </c>
      <c r="O89" s="76"/>
      <c r="P89" s="76"/>
    </row>
    <row r="90" spans="1:17">
      <c r="A90" s="78" t="s">
        <v>75</v>
      </c>
      <c r="B90" s="16" t="s">
        <v>162</v>
      </c>
      <c r="C90" s="76"/>
      <c r="D90" s="13"/>
      <c r="E90" s="14"/>
      <c r="F90" s="15"/>
      <c r="G90" s="31">
        <v>0.6583954639186117</v>
      </c>
      <c r="H90" s="52">
        <v>1.9933357363645751E-2</v>
      </c>
      <c r="I90" s="76">
        <v>4.7233672679889697E-2</v>
      </c>
      <c r="J90" s="52">
        <v>7.7096866969764283E-2</v>
      </c>
      <c r="K90" s="31">
        <v>18.008200326684165</v>
      </c>
      <c r="L90" s="52">
        <v>0.15439055662110324</v>
      </c>
      <c r="M90" s="31">
        <v>2.8767696662548659</v>
      </c>
      <c r="N90" s="52">
        <v>9.3593977570637921E-2</v>
      </c>
      <c r="O90" s="76"/>
      <c r="P90" s="76"/>
    </row>
    <row r="91" spans="1:17">
      <c r="A91" s="78" t="s">
        <v>76</v>
      </c>
      <c r="B91" s="16" t="s">
        <v>162</v>
      </c>
      <c r="C91" s="76"/>
      <c r="D91" s="13"/>
      <c r="E91" s="14"/>
      <c r="F91" s="15"/>
      <c r="G91" s="14" t="s">
        <v>120</v>
      </c>
      <c r="H91" s="52"/>
      <c r="I91" s="14">
        <v>4.8000115235507854</v>
      </c>
      <c r="J91" s="52">
        <v>0.15405396196346388</v>
      </c>
      <c r="K91" s="31">
        <v>0.92701514640471372</v>
      </c>
      <c r="L91" s="52">
        <v>2.0733619455400077E-2</v>
      </c>
      <c r="M91" s="31">
        <v>0.31707817214869516</v>
      </c>
      <c r="N91" s="52">
        <v>0.11426729536848237</v>
      </c>
      <c r="O91" s="76">
        <v>0.47309645913084852</v>
      </c>
      <c r="P91" s="154">
        <v>0.12425134188349517</v>
      </c>
    </row>
    <row r="92" spans="1:17">
      <c r="A92" s="78" t="s">
        <v>66</v>
      </c>
      <c r="B92" s="16" t="s">
        <v>162</v>
      </c>
      <c r="C92" s="76"/>
      <c r="D92" s="13"/>
      <c r="E92" s="14"/>
      <c r="F92" s="15"/>
      <c r="G92" s="14"/>
      <c r="H92" s="15"/>
      <c r="I92" s="14"/>
      <c r="J92" s="15"/>
      <c r="K92" s="76"/>
      <c r="L92" s="13"/>
      <c r="M92" s="76"/>
      <c r="N92" s="13"/>
      <c r="O92" s="76">
        <v>0.74638757405805578</v>
      </c>
      <c r="P92" s="154">
        <v>0.15497239625242717</v>
      </c>
    </row>
    <row r="93" spans="1:17">
      <c r="A93" s="78" t="s">
        <v>67</v>
      </c>
      <c r="B93" s="16" t="s">
        <v>162</v>
      </c>
      <c r="C93" s="76"/>
      <c r="D93" s="13"/>
      <c r="E93" s="14"/>
      <c r="F93" s="15"/>
      <c r="G93" s="14"/>
      <c r="H93" s="15"/>
      <c r="I93" s="14"/>
      <c r="J93" s="15"/>
      <c r="K93" s="76"/>
      <c r="L93" s="13"/>
      <c r="M93" s="76"/>
      <c r="N93" s="13"/>
      <c r="O93" s="76">
        <v>3.2389862587534117E-2</v>
      </c>
      <c r="P93" s="154">
        <v>6.8991372038834958E-2</v>
      </c>
    </row>
    <row r="94" spans="1:17">
      <c r="A94" s="78" t="s">
        <v>77</v>
      </c>
      <c r="B94" s="16" t="s">
        <v>162</v>
      </c>
      <c r="C94" s="76"/>
      <c r="D94" s="13"/>
      <c r="E94" s="14">
        <v>19.034270888092507</v>
      </c>
      <c r="F94" s="52">
        <v>0.22024289473912553</v>
      </c>
      <c r="G94" s="14">
        <v>0.96215670818268018</v>
      </c>
      <c r="H94" s="52">
        <v>0.10846742149879461</v>
      </c>
      <c r="I94" s="31">
        <v>4.2462062514392533</v>
      </c>
      <c r="J94" s="52">
        <v>0.17163968843425514</v>
      </c>
      <c r="K94" s="76"/>
      <c r="L94" s="13"/>
      <c r="M94" s="76"/>
      <c r="N94" s="13"/>
      <c r="O94" s="76">
        <v>1.0475836603512676</v>
      </c>
      <c r="P94" s="154">
        <v>0.12858862407766991</v>
      </c>
    </row>
    <row r="95" spans="1:17">
      <c r="A95" s="78" t="s">
        <v>78</v>
      </c>
      <c r="B95" s="16" t="s">
        <v>162</v>
      </c>
      <c r="C95" s="23"/>
      <c r="D95" s="24"/>
      <c r="E95" s="59">
        <v>7.7426735229030861</v>
      </c>
      <c r="F95" s="63">
        <v>0.21430707862243703</v>
      </c>
      <c r="G95" s="23">
        <v>1.919670320710945E-2</v>
      </c>
      <c r="H95" s="64">
        <v>8.853406413514886E-2</v>
      </c>
      <c r="I95" s="173">
        <v>2.5194430669796493</v>
      </c>
      <c r="J95" s="64">
        <v>0.16143502483986097</v>
      </c>
      <c r="K95" s="23"/>
      <c r="L95" s="24"/>
      <c r="M95" s="23"/>
      <c r="N95" s="24"/>
      <c r="O95" s="23">
        <v>0.90848598755905818</v>
      </c>
      <c r="P95" s="167">
        <v>0.12488651151456312</v>
      </c>
    </row>
    <row r="96" spans="1:17">
      <c r="A96" s="72"/>
      <c r="B96" s="72"/>
      <c r="C96" s="72"/>
      <c r="D96" s="72"/>
      <c r="E96" s="175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229</v>
      </c>
      <c r="B97" s="261"/>
      <c r="C97" s="127" t="s">
        <v>234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0"/>
      <c r="D98" s="286"/>
      <c r="E98" s="289">
        <v>237</v>
      </c>
      <c r="F98" s="287"/>
      <c r="G98" s="335">
        <v>2</v>
      </c>
      <c r="H98" s="288"/>
      <c r="I98" s="289">
        <f>108/I9</f>
        <v>234.8108494528559</v>
      </c>
      <c r="J98" s="276"/>
      <c r="K98" s="289">
        <v>1849</v>
      </c>
      <c r="L98" s="282"/>
      <c r="M98" s="289">
        <v>1503</v>
      </c>
      <c r="N98" s="288"/>
      <c r="O98" s="290"/>
      <c r="P98" s="276"/>
      <c r="Q98" s="42"/>
    </row>
    <row r="99" spans="1:17" s="40" customFormat="1">
      <c r="A99" s="260" t="s">
        <v>230</v>
      </c>
      <c r="B99" s="259" t="s">
        <v>162</v>
      </c>
      <c r="C99" s="14">
        <v>7.0024500000000005</v>
      </c>
      <c r="D99" s="283"/>
      <c r="E99" s="283">
        <v>826.4725000000002</v>
      </c>
      <c r="F99" s="14"/>
      <c r="G99" s="283">
        <v>14.194260000000002</v>
      </c>
      <c r="H99" s="14"/>
      <c r="I99" s="14">
        <v>151.01250000000002</v>
      </c>
      <c r="J99" s="283"/>
      <c r="K99" s="14"/>
      <c r="L99" s="283"/>
      <c r="M99" s="14"/>
      <c r="N99" s="14"/>
      <c r="O99" s="14">
        <v>45.833070000000006</v>
      </c>
      <c r="P99" s="277"/>
      <c r="Q99" s="42"/>
    </row>
    <row r="100" spans="1:17" s="40" customFormat="1">
      <c r="A100" s="260" t="s">
        <v>231</v>
      </c>
      <c r="B100" s="259" t="s">
        <v>162</v>
      </c>
      <c r="C100" s="20">
        <v>2.8350000000000001E-4</v>
      </c>
      <c r="D100" s="284"/>
      <c r="E100" s="284">
        <v>6.8633E-2</v>
      </c>
      <c r="F100" s="20"/>
      <c r="G100" s="284">
        <v>5.6920000000000007E-4</v>
      </c>
      <c r="H100" s="20"/>
      <c r="I100" s="20">
        <v>3.8790000000000005E-3</v>
      </c>
      <c r="J100" s="284"/>
      <c r="K100" s="20"/>
      <c r="L100" s="284"/>
      <c r="M100" s="20"/>
      <c r="N100" s="20"/>
      <c r="O100" s="20">
        <v>9.4410000000000013E-4</v>
      </c>
      <c r="P100" s="278"/>
      <c r="Q100" s="33"/>
    </row>
    <row r="101" spans="1:17" s="45" customFormat="1">
      <c r="A101" s="260" t="s">
        <v>232</v>
      </c>
      <c r="B101" s="259" t="s">
        <v>162</v>
      </c>
      <c r="C101" s="281">
        <v>5.6699999999999996E-5</v>
      </c>
      <c r="D101" s="285"/>
      <c r="E101" s="285">
        <v>1.0352100000000001E-2</v>
      </c>
      <c r="F101" s="281"/>
      <c r="G101" s="285">
        <v>1.1341000000000001E-4</v>
      </c>
      <c r="H101" s="281"/>
      <c r="I101" s="281">
        <v>5.9999999999999995E-4</v>
      </c>
      <c r="J101" s="285"/>
      <c r="K101" s="281"/>
      <c r="L101" s="285"/>
      <c r="M101" s="281"/>
      <c r="N101" s="281"/>
      <c r="O101" s="281">
        <v>1.1712E-4</v>
      </c>
      <c r="P101" s="279"/>
      <c r="Q101" s="44"/>
    </row>
    <row r="102" spans="1:17">
      <c r="I102" s="275"/>
      <c r="M102" s="13"/>
    </row>
    <row r="103" spans="1:17">
      <c r="M103" s="13"/>
    </row>
    <row r="105" spans="1:17">
      <c r="G105" s="238"/>
      <c r="H105" s="238"/>
    </row>
    <row r="106" spans="1:17">
      <c r="F106" s="238"/>
      <c r="G106" s="238"/>
      <c r="H106" s="238"/>
    </row>
    <row r="107" spans="1:17">
      <c r="F107" s="238"/>
      <c r="G107" s="238"/>
      <c r="H107" s="238"/>
    </row>
  </sheetData>
  <sheetProtection password="DE70" sheet="1" objects="1" scenarios="1"/>
  <mergeCells count="2"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01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A98" sqref="A98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142</v>
      </c>
    </row>
    <row r="2" spans="1:17">
      <c r="A2" s="27"/>
    </row>
    <row r="3" spans="1:17">
      <c r="A3" s="149" t="s">
        <v>151</v>
      </c>
    </row>
    <row r="4" spans="1:17">
      <c r="A4" s="28"/>
      <c r="B4" s="147" t="s">
        <v>0</v>
      </c>
      <c r="C4" s="56">
        <v>0.42984967550419634</v>
      </c>
      <c r="D4" s="364" t="s">
        <v>152</v>
      </c>
      <c r="E4" s="365"/>
      <c r="F4" s="176">
        <v>22624000</v>
      </c>
      <c r="G4" s="146"/>
      <c r="H4" s="145" t="s">
        <v>1</v>
      </c>
      <c r="I4" s="37">
        <v>1687000</v>
      </c>
      <c r="J4" s="48"/>
      <c r="K4" s="147" t="s">
        <v>2</v>
      </c>
      <c r="L4" s="1">
        <f>I4/(I4+I5)</f>
        <v>1</v>
      </c>
      <c r="Q4" s="72"/>
    </row>
    <row r="5" spans="1:17">
      <c r="A5" s="29"/>
      <c r="B5" s="30" t="s">
        <v>3</v>
      </c>
      <c r="C5" s="38">
        <v>0</v>
      </c>
      <c r="D5" s="364" t="s">
        <v>153</v>
      </c>
      <c r="E5" s="365"/>
      <c r="F5" s="177" t="s">
        <v>120</v>
      </c>
      <c r="G5" s="150"/>
      <c r="H5" s="151" t="s">
        <v>4</v>
      </c>
      <c r="I5" s="38">
        <v>0</v>
      </c>
      <c r="J5" s="49"/>
      <c r="K5" s="30" t="s">
        <v>2</v>
      </c>
      <c r="L5" s="38">
        <v>0</v>
      </c>
      <c r="Q5" s="72"/>
    </row>
    <row r="6" spans="1:17">
      <c r="A6" s="72"/>
      <c r="B6" s="72"/>
      <c r="C6" s="72"/>
      <c r="D6" s="72"/>
      <c r="E6" s="72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6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8.75" customHeight="1">
      <c r="A9" s="73"/>
      <c r="B9" s="9" t="s">
        <v>158</v>
      </c>
      <c r="C9" s="32"/>
      <c r="D9" s="46"/>
      <c r="E9" s="32"/>
      <c r="F9" s="46"/>
      <c r="G9" s="174">
        <f>C4</f>
        <v>0.42984967550419634</v>
      </c>
      <c r="H9" s="46" t="s">
        <v>170</v>
      </c>
      <c r="I9" s="11">
        <v>1</v>
      </c>
      <c r="J9" s="46" t="s">
        <v>170</v>
      </c>
      <c r="K9" s="12">
        <v>1</v>
      </c>
      <c r="L9" s="32" t="s">
        <v>170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 ht="15" customHeight="1">
      <c r="A11" s="75" t="s">
        <v>15</v>
      </c>
      <c r="B11" s="79" t="s">
        <v>160</v>
      </c>
      <c r="C11" s="366" t="s">
        <v>171</v>
      </c>
      <c r="D11" s="15"/>
      <c r="E11" s="366" t="s">
        <v>171</v>
      </c>
      <c r="F11" s="52"/>
      <c r="G11" s="76"/>
      <c r="H11" s="15"/>
      <c r="I11" s="31" t="s">
        <v>120</v>
      </c>
      <c r="J11" s="52"/>
      <c r="K11" s="14"/>
      <c r="L11" s="14"/>
    </row>
    <row r="12" spans="1:17">
      <c r="A12" s="75" t="s">
        <v>17</v>
      </c>
      <c r="B12" s="79" t="s">
        <v>160</v>
      </c>
      <c r="C12" s="366"/>
      <c r="D12" s="15"/>
      <c r="E12" s="366"/>
      <c r="F12" s="52"/>
      <c r="G12" s="14"/>
      <c r="H12" s="15"/>
      <c r="I12" s="31" t="s">
        <v>120</v>
      </c>
      <c r="J12" s="52"/>
      <c r="K12" s="14"/>
      <c r="L12" s="14"/>
    </row>
    <row r="13" spans="1:17">
      <c r="A13" s="75" t="s">
        <v>18</v>
      </c>
      <c r="B13" s="79" t="s">
        <v>160</v>
      </c>
      <c r="C13" s="366"/>
      <c r="D13" s="15"/>
      <c r="E13" s="366"/>
      <c r="F13" s="52"/>
      <c r="G13" s="14"/>
      <c r="H13" s="15"/>
      <c r="I13" s="31" t="s">
        <v>120</v>
      </c>
      <c r="J13" s="52"/>
      <c r="K13" s="14"/>
      <c r="L13" s="14"/>
    </row>
    <row r="14" spans="1:17">
      <c r="A14" s="153" t="s">
        <v>161</v>
      </c>
      <c r="B14" s="79" t="s">
        <v>160</v>
      </c>
      <c r="C14" s="366"/>
      <c r="D14" s="13"/>
      <c r="E14" s="366"/>
      <c r="F14" s="52"/>
      <c r="G14" s="14"/>
      <c r="H14" s="13"/>
      <c r="I14" s="76"/>
      <c r="J14" s="13"/>
      <c r="K14" s="76"/>
      <c r="L14" s="76"/>
    </row>
    <row r="15" spans="1:17">
      <c r="A15" s="153"/>
      <c r="B15" s="79"/>
      <c r="C15" s="366"/>
      <c r="D15" s="13"/>
      <c r="E15" s="366"/>
      <c r="F15" s="13"/>
      <c r="G15" s="76"/>
      <c r="H15" s="13"/>
      <c r="I15" s="76"/>
      <c r="J15" s="13"/>
      <c r="K15" s="76"/>
      <c r="L15" s="76"/>
    </row>
    <row r="16" spans="1:17">
      <c r="A16" s="74" t="s">
        <v>19</v>
      </c>
      <c r="B16" s="72"/>
      <c r="C16" s="366"/>
      <c r="D16" s="13"/>
      <c r="E16" s="366"/>
      <c r="F16" s="13"/>
      <c r="G16" s="76"/>
      <c r="H16" s="13"/>
      <c r="I16" s="76"/>
      <c r="J16" s="13"/>
      <c r="K16" s="76"/>
      <c r="L16" s="76"/>
    </row>
    <row r="17" spans="1:12">
      <c r="A17" s="78" t="s">
        <v>9</v>
      </c>
      <c r="B17" s="16" t="s">
        <v>162</v>
      </c>
      <c r="C17" s="366"/>
      <c r="D17" s="13"/>
      <c r="E17" s="366"/>
      <c r="F17" s="52"/>
      <c r="G17" s="76"/>
      <c r="H17" s="13"/>
      <c r="I17" s="76"/>
      <c r="J17" s="13"/>
      <c r="K17" s="76"/>
      <c r="L17" s="76"/>
    </row>
    <row r="18" spans="1:12">
      <c r="A18" s="78" t="s">
        <v>21</v>
      </c>
      <c r="B18" s="16" t="s">
        <v>162</v>
      </c>
      <c r="C18" s="366"/>
      <c r="D18" s="13"/>
      <c r="E18" s="366"/>
      <c r="F18" s="52"/>
      <c r="G18" s="76"/>
      <c r="H18" s="13"/>
      <c r="I18" s="76"/>
      <c r="J18" s="13"/>
      <c r="K18" s="76"/>
      <c r="L18" s="76"/>
    </row>
    <row r="19" spans="1:12">
      <c r="A19" s="78" t="s">
        <v>22</v>
      </c>
      <c r="B19" s="16" t="s">
        <v>162</v>
      </c>
      <c r="C19" s="366"/>
      <c r="D19" s="13"/>
      <c r="E19" s="366"/>
      <c r="F19" s="52"/>
      <c r="G19" s="76"/>
      <c r="H19" s="13"/>
      <c r="I19" s="76"/>
      <c r="J19" s="13"/>
      <c r="K19" s="76"/>
      <c r="L19" s="76"/>
    </row>
    <row r="20" spans="1:12">
      <c r="A20" s="78" t="s">
        <v>23</v>
      </c>
      <c r="B20" s="16" t="s">
        <v>163</v>
      </c>
      <c r="C20" s="366"/>
      <c r="D20" s="52"/>
      <c r="E20" s="366"/>
      <c r="F20" s="52"/>
      <c r="G20" s="76"/>
      <c r="H20" s="52"/>
      <c r="I20" s="31" t="s">
        <v>120</v>
      </c>
      <c r="J20" s="52"/>
      <c r="K20" s="14" t="s">
        <v>120</v>
      </c>
      <c r="L20" s="154"/>
    </row>
    <row r="21" spans="1:12">
      <c r="A21" s="78" t="s">
        <v>25</v>
      </c>
      <c r="B21" s="16" t="s">
        <v>163</v>
      </c>
      <c r="C21" s="366"/>
      <c r="D21" s="52"/>
      <c r="E21" s="366"/>
      <c r="F21" s="52"/>
      <c r="G21" s="14" t="s">
        <v>120</v>
      </c>
      <c r="H21" s="15"/>
      <c r="I21" s="31" t="s">
        <v>120</v>
      </c>
      <c r="J21" s="52"/>
      <c r="K21" s="76"/>
      <c r="L21" s="76"/>
    </row>
    <row r="22" spans="1:12">
      <c r="A22" s="78" t="s">
        <v>26</v>
      </c>
      <c r="B22" s="16" t="s">
        <v>162</v>
      </c>
      <c r="C22" s="366"/>
      <c r="D22" s="15"/>
      <c r="E22" s="366"/>
      <c r="F22" s="15"/>
      <c r="G22" s="14">
        <v>637.32899923783941</v>
      </c>
      <c r="H22" s="52">
        <v>1</v>
      </c>
      <c r="I22" s="14"/>
      <c r="J22" s="15"/>
      <c r="K22" s="76"/>
      <c r="L22" s="76"/>
    </row>
    <row r="23" spans="1:12">
      <c r="A23" s="78" t="s">
        <v>27</v>
      </c>
      <c r="B23" s="16" t="s">
        <v>162</v>
      </c>
      <c r="C23" s="366"/>
      <c r="D23" s="15"/>
      <c r="E23" s="366"/>
      <c r="F23" s="15"/>
      <c r="G23" s="61">
        <v>138.67509210084069</v>
      </c>
      <c r="H23" s="52">
        <v>1</v>
      </c>
      <c r="I23" s="14"/>
      <c r="J23" s="15"/>
      <c r="K23" s="76"/>
      <c r="L23" s="76"/>
    </row>
    <row r="24" spans="1:12">
      <c r="A24" s="78" t="s">
        <v>28</v>
      </c>
      <c r="B24" s="16" t="s">
        <v>162</v>
      </c>
      <c r="C24" s="366"/>
      <c r="D24" s="15"/>
      <c r="E24" s="366"/>
      <c r="F24" s="15"/>
      <c r="G24" s="14" t="s">
        <v>120</v>
      </c>
      <c r="H24" s="52"/>
      <c r="I24" s="31" t="s">
        <v>120</v>
      </c>
      <c r="J24" s="52"/>
      <c r="K24" s="76"/>
      <c r="L24" s="76"/>
    </row>
    <row r="25" spans="1:12">
      <c r="A25" s="78" t="s">
        <v>29</v>
      </c>
      <c r="B25" s="16" t="s">
        <v>162</v>
      </c>
      <c r="C25" s="366"/>
      <c r="D25" s="15"/>
      <c r="E25" s="366"/>
      <c r="F25" s="15"/>
      <c r="G25" s="14" t="s">
        <v>120</v>
      </c>
      <c r="H25" s="52"/>
      <c r="I25" s="31" t="s">
        <v>120</v>
      </c>
      <c r="J25" s="52"/>
      <c r="K25" s="76"/>
      <c r="L25" s="76"/>
    </row>
    <row r="26" spans="1:12">
      <c r="A26" s="78" t="s">
        <v>10</v>
      </c>
      <c r="B26" s="16" t="s">
        <v>162</v>
      </c>
      <c r="C26" s="366"/>
      <c r="D26" s="15"/>
      <c r="E26" s="366"/>
      <c r="F26" s="15"/>
      <c r="G26" s="14" t="s">
        <v>120</v>
      </c>
      <c r="H26" s="13"/>
      <c r="I26" s="31" t="s">
        <v>120</v>
      </c>
      <c r="J26" s="52"/>
      <c r="K26" s="76"/>
      <c r="L26" s="76"/>
    </row>
    <row r="27" spans="1:12">
      <c r="A27" s="78" t="s">
        <v>30</v>
      </c>
      <c r="B27" s="16" t="s">
        <v>162</v>
      </c>
      <c r="C27" s="366"/>
      <c r="D27" s="15"/>
      <c r="E27" s="366"/>
      <c r="F27" s="15"/>
      <c r="G27" s="76"/>
      <c r="H27" s="13"/>
      <c r="I27" s="14">
        <f>G9*1000</f>
        <v>429.84967550419634</v>
      </c>
      <c r="J27" s="52">
        <v>1</v>
      </c>
      <c r="K27" s="76"/>
      <c r="L27" s="76"/>
    </row>
    <row r="28" spans="1:12">
      <c r="A28" s="78" t="s">
        <v>31</v>
      </c>
      <c r="B28" s="16" t="s">
        <v>162</v>
      </c>
      <c r="C28" s="366"/>
      <c r="D28" s="15"/>
      <c r="E28" s="366"/>
      <c r="F28" s="15"/>
      <c r="G28" s="76"/>
      <c r="H28" s="13"/>
      <c r="I28" s="31" t="s">
        <v>120</v>
      </c>
      <c r="J28" s="52"/>
      <c r="K28" s="76"/>
      <c r="L28" s="76"/>
    </row>
    <row r="29" spans="1:12">
      <c r="A29" s="78" t="s">
        <v>32</v>
      </c>
      <c r="B29" s="16" t="s">
        <v>162</v>
      </c>
      <c r="C29" s="366"/>
      <c r="D29" s="15"/>
      <c r="E29" s="366"/>
      <c r="F29" s="15"/>
      <c r="G29" s="76"/>
      <c r="H29" s="13"/>
      <c r="I29" s="31" t="s">
        <v>120</v>
      </c>
      <c r="J29" s="52"/>
      <c r="K29" s="76"/>
      <c r="L29" s="76"/>
    </row>
    <row r="30" spans="1:12">
      <c r="A30" s="78" t="s">
        <v>33</v>
      </c>
      <c r="B30" s="16" t="s">
        <v>162</v>
      </c>
      <c r="C30" s="366"/>
      <c r="D30" s="15"/>
      <c r="E30" s="366"/>
      <c r="F30" s="15"/>
      <c r="G30" s="76"/>
      <c r="H30" s="13"/>
      <c r="I30" s="17"/>
      <c r="J30" s="50"/>
      <c r="K30" s="14">
        <v>1000</v>
      </c>
      <c r="L30" s="154">
        <v>1</v>
      </c>
    </row>
    <row r="31" spans="1:12" ht="18.75" customHeight="1">
      <c r="A31" s="78" t="s">
        <v>34</v>
      </c>
      <c r="B31" s="16" t="s">
        <v>162</v>
      </c>
      <c r="C31" s="366"/>
      <c r="D31" s="15"/>
      <c r="E31" s="366"/>
      <c r="F31" s="15"/>
      <c r="G31" s="76"/>
      <c r="H31" s="13"/>
      <c r="I31" s="17"/>
      <c r="J31" s="50"/>
      <c r="K31" s="14" t="s">
        <v>120</v>
      </c>
      <c r="L31" s="154"/>
    </row>
    <row r="32" spans="1:12" ht="18.75" customHeight="1">
      <c r="A32" s="78"/>
      <c r="B32" s="16"/>
      <c r="C32" s="366"/>
      <c r="D32" s="15"/>
      <c r="E32" s="366"/>
      <c r="F32" s="15"/>
      <c r="G32" s="76"/>
      <c r="H32" s="13"/>
      <c r="I32" s="17"/>
      <c r="J32" s="50"/>
      <c r="K32" s="76"/>
      <c r="L32" s="154"/>
    </row>
    <row r="33" spans="1:12">
      <c r="A33" s="58" t="s">
        <v>114</v>
      </c>
      <c r="B33" s="16"/>
      <c r="C33" s="366"/>
      <c r="D33" s="15"/>
      <c r="E33" s="366"/>
      <c r="F33" s="13"/>
      <c r="G33" s="76"/>
      <c r="H33" s="13"/>
      <c r="I33" s="17"/>
      <c r="J33" s="50"/>
      <c r="K33" s="18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366"/>
      <c r="F34" s="62"/>
      <c r="G34" s="76"/>
      <c r="H34" s="62"/>
      <c r="I34" s="31" t="s">
        <v>120</v>
      </c>
      <c r="J34" s="62"/>
      <c r="K34" s="14" t="s">
        <v>120</v>
      </c>
      <c r="L34" s="158"/>
    </row>
    <row r="35" spans="1:12" s="159" customFormat="1">
      <c r="A35" s="155" t="s">
        <v>113</v>
      </c>
      <c r="B35" s="156" t="s">
        <v>163</v>
      </c>
      <c r="C35" s="366"/>
      <c r="D35" s="62"/>
      <c r="E35" s="366"/>
      <c r="F35" s="62"/>
      <c r="G35" s="14" t="s">
        <v>120</v>
      </c>
      <c r="H35" s="161"/>
      <c r="I35" s="31" t="s">
        <v>120</v>
      </c>
      <c r="J35" s="62"/>
      <c r="K35" s="14" t="s">
        <v>120</v>
      </c>
      <c r="L35" s="158"/>
    </row>
    <row r="36" spans="1:12">
      <c r="A36" s="78" t="s">
        <v>82</v>
      </c>
      <c r="B36" s="16" t="s">
        <v>164</v>
      </c>
      <c r="C36" s="366"/>
      <c r="D36" s="52"/>
      <c r="E36" s="366"/>
      <c r="F36" s="52"/>
      <c r="G36" s="160"/>
      <c r="H36" s="52"/>
      <c r="I36" s="31"/>
      <c r="J36" s="52"/>
      <c r="K36" s="31"/>
      <c r="L36" s="154"/>
    </row>
    <row r="37" spans="1:12">
      <c r="A37" s="78" t="s">
        <v>165</v>
      </c>
      <c r="B37" s="16" t="s">
        <v>87</v>
      </c>
      <c r="C37" s="366"/>
      <c r="D37" s="52"/>
      <c r="E37" s="366"/>
      <c r="F37" s="52"/>
      <c r="G37" s="31"/>
      <c r="H37" s="52"/>
      <c r="I37" s="31"/>
      <c r="J37" s="52"/>
      <c r="K37" s="31"/>
      <c r="L37" s="154"/>
    </row>
    <row r="38" spans="1:12">
      <c r="A38" s="78" t="s">
        <v>166</v>
      </c>
      <c r="B38" s="16" t="s">
        <v>87</v>
      </c>
      <c r="C38" s="366"/>
      <c r="D38" s="52"/>
      <c r="E38" s="366"/>
      <c r="F38" s="52"/>
      <c r="G38" s="31"/>
      <c r="H38" s="52"/>
      <c r="I38" s="31"/>
      <c r="J38" s="52"/>
      <c r="K38" s="31"/>
      <c r="L38" s="154"/>
    </row>
    <row r="39" spans="1:12">
      <c r="A39" s="78" t="s">
        <v>86</v>
      </c>
      <c r="B39" s="16" t="s">
        <v>167</v>
      </c>
      <c r="C39" s="366"/>
      <c r="D39" s="52"/>
      <c r="E39" s="366"/>
      <c r="F39" s="52"/>
      <c r="G39" s="31"/>
      <c r="H39" s="52"/>
      <c r="I39" s="31"/>
      <c r="J39" s="52"/>
      <c r="K39" s="31"/>
      <c r="L39" s="154"/>
    </row>
    <row r="40" spans="1:12">
      <c r="A40" s="78"/>
      <c r="B40" s="16"/>
      <c r="C40" s="366"/>
      <c r="D40" s="13"/>
      <c r="E40" s="366"/>
      <c r="F40" s="13"/>
      <c r="G40" s="31"/>
      <c r="H40" s="13"/>
      <c r="I40" s="76"/>
      <c r="J40" s="13"/>
      <c r="K40" s="76"/>
      <c r="L40" s="76"/>
    </row>
    <row r="41" spans="1:12">
      <c r="A41" s="74" t="s">
        <v>35</v>
      </c>
      <c r="B41" s="72"/>
      <c r="C41" s="366"/>
      <c r="D41" s="13"/>
      <c r="E41" s="366"/>
      <c r="F41" s="13"/>
      <c r="G41" s="76"/>
      <c r="H41" s="13"/>
      <c r="I41" s="76"/>
      <c r="J41" s="13"/>
      <c r="K41" s="76"/>
      <c r="L41" s="76"/>
    </row>
    <row r="42" spans="1:12">
      <c r="A42" s="78" t="s">
        <v>36</v>
      </c>
      <c r="B42" s="16" t="s">
        <v>162</v>
      </c>
      <c r="C42" s="366"/>
      <c r="D42" s="52"/>
      <c r="E42" s="366"/>
      <c r="F42" s="52"/>
      <c r="G42" s="14">
        <v>0</v>
      </c>
      <c r="H42" s="52">
        <v>1</v>
      </c>
      <c r="I42" s="76"/>
      <c r="J42" s="13"/>
      <c r="K42" s="14">
        <v>0</v>
      </c>
      <c r="L42" s="154">
        <v>1</v>
      </c>
    </row>
    <row r="43" spans="1:12">
      <c r="A43" s="78" t="s">
        <v>37</v>
      </c>
      <c r="B43" s="16" t="s">
        <v>162</v>
      </c>
      <c r="C43" s="366"/>
      <c r="D43" s="52"/>
      <c r="E43" s="366"/>
      <c r="F43" s="52"/>
      <c r="G43" s="14">
        <v>0</v>
      </c>
      <c r="H43" s="52">
        <v>1</v>
      </c>
      <c r="I43" s="76"/>
      <c r="J43" s="13"/>
      <c r="K43" s="14">
        <v>0</v>
      </c>
      <c r="L43" s="154">
        <v>1</v>
      </c>
    </row>
    <row r="44" spans="1:12">
      <c r="A44" s="78" t="s">
        <v>38</v>
      </c>
      <c r="B44" s="16" t="s">
        <v>163</v>
      </c>
      <c r="C44" s="366"/>
      <c r="D44" s="52"/>
      <c r="E44" s="366"/>
      <c r="F44" s="52"/>
      <c r="G44" s="14">
        <v>65.100467471477856</v>
      </c>
      <c r="H44" s="52">
        <v>1</v>
      </c>
      <c r="I44" s="76"/>
      <c r="J44" s="13"/>
      <c r="K44" s="14">
        <v>16.98659984911966</v>
      </c>
      <c r="L44" s="154">
        <v>1</v>
      </c>
    </row>
    <row r="45" spans="1:12">
      <c r="A45" s="78" t="s">
        <v>39</v>
      </c>
      <c r="B45" s="16" t="s">
        <v>162</v>
      </c>
      <c r="C45" s="366"/>
      <c r="D45" s="52"/>
      <c r="E45" s="366"/>
      <c r="F45" s="52"/>
      <c r="G45" s="61">
        <v>0</v>
      </c>
      <c r="H45" s="52">
        <v>1</v>
      </c>
      <c r="I45" s="76"/>
      <c r="J45" s="13"/>
      <c r="K45" s="61">
        <v>0</v>
      </c>
      <c r="L45" s="154">
        <f>L44</f>
        <v>1</v>
      </c>
    </row>
    <row r="46" spans="1:12">
      <c r="A46" s="78" t="s">
        <v>40</v>
      </c>
      <c r="B46" s="16" t="s">
        <v>168</v>
      </c>
      <c r="C46" s="366"/>
      <c r="D46" s="52"/>
      <c r="E46" s="366"/>
      <c r="F46" s="52"/>
      <c r="G46" s="14">
        <v>103.63251337878113</v>
      </c>
      <c r="H46" s="52">
        <v>1</v>
      </c>
      <c r="I46" s="207">
        <v>14550.457098014909</v>
      </c>
      <c r="J46" s="52">
        <v>0.9487445168938945</v>
      </c>
      <c r="K46" s="14">
        <v>25.239241171755108</v>
      </c>
      <c r="L46" s="154">
        <v>1</v>
      </c>
    </row>
    <row r="47" spans="1:12">
      <c r="A47" s="78"/>
      <c r="B47" s="16"/>
      <c r="C47" s="366"/>
      <c r="D47" s="13"/>
      <c r="E47" s="366"/>
      <c r="F47" s="13"/>
      <c r="G47" s="14"/>
      <c r="H47" s="52"/>
      <c r="I47" s="76"/>
      <c r="J47" s="13"/>
      <c r="K47" s="76"/>
      <c r="L47" s="76"/>
    </row>
    <row r="48" spans="1:12">
      <c r="A48" s="78"/>
      <c r="B48" s="16"/>
      <c r="C48" s="366"/>
      <c r="D48" s="13"/>
      <c r="E48" s="366"/>
      <c r="F48" s="13"/>
      <c r="G48" s="76"/>
      <c r="H48" s="13"/>
      <c r="I48" s="76"/>
      <c r="J48" s="13"/>
      <c r="K48" s="76"/>
      <c r="L48" s="76"/>
    </row>
    <row r="49" spans="1:12">
      <c r="A49" s="74" t="s">
        <v>42</v>
      </c>
      <c r="B49" s="72"/>
      <c r="C49" s="366"/>
      <c r="D49" s="13"/>
      <c r="E49" s="366"/>
      <c r="F49" s="13"/>
      <c r="G49" s="76"/>
      <c r="H49" s="13"/>
      <c r="I49" s="76"/>
      <c r="J49" s="13"/>
      <c r="K49" s="76"/>
      <c r="L49" s="76"/>
    </row>
    <row r="50" spans="1:12">
      <c r="A50" s="78" t="s">
        <v>43</v>
      </c>
      <c r="B50" s="16" t="s">
        <v>162</v>
      </c>
      <c r="C50" s="366"/>
      <c r="D50" s="52"/>
      <c r="E50" s="366"/>
      <c r="F50" s="52"/>
      <c r="G50" s="14" t="s">
        <v>120</v>
      </c>
      <c r="H50" s="52"/>
      <c r="I50" s="31" t="s">
        <v>120</v>
      </c>
      <c r="J50" s="52"/>
      <c r="K50" s="14" t="s">
        <v>120</v>
      </c>
      <c r="L50" s="154"/>
    </row>
    <row r="51" spans="1:12" s="127" customFormat="1">
      <c r="A51" s="53" t="s">
        <v>103</v>
      </c>
      <c r="B51" s="122" t="s">
        <v>162</v>
      </c>
      <c r="C51" s="366"/>
      <c r="D51" s="124"/>
      <c r="E51" s="366"/>
      <c r="F51" s="124"/>
      <c r="G51" s="14" t="s">
        <v>120</v>
      </c>
      <c r="H51" s="124"/>
      <c r="I51" s="31" t="s">
        <v>120</v>
      </c>
      <c r="J51" s="124"/>
      <c r="K51" s="123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366"/>
      <c r="F52" s="124"/>
      <c r="G52" s="14" t="s">
        <v>120</v>
      </c>
      <c r="H52" s="124"/>
      <c r="I52" s="31" t="s">
        <v>120</v>
      </c>
      <c r="J52" s="124"/>
      <c r="K52" s="125"/>
      <c r="L52" s="165"/>
    </row>
    <row r="53" spans="1:12">
      <c r="A53" s="78" t="s">
        <v>44</v>
      </c>
      <c r="B53" s="16" t="s">
        <v>162</v>
      </c>
      <c r="C53" s="366"/>
      <c r="D53" s="13"/>
      <c r="E53" s="366"/>
      <c r="F53" s="52"/>
      <c r="G53" s="14" t="s">
        <v>120</v>
      </c>
      <c r="H53" s="52"/>
      <c r="I53" s="31" t="s">
        <v>120</v>
      </c>
      <c r="J53" s="52"/>
      <c r="K53" s="76" t="s">
        <v>120</v>
      </c>
      <c r="L53" s="154"/>
    </row>
    <row r="54" spans="1:12" ht="16">
      <c r="A54" s="78" t="s">
        <v>45</v>
      </c>
      <c r="B54" s="16" t="s">
        <v>162</v>
      </c>
      <c r="C54" s="366"/>
      <c r="D54" s="13"/>
      <c r="E54" s="366"/>
      <c r="F54" s="52"/>
      <c r="G54" s="14" t="s">
        <v>120</v>
      </c>
      <c r="H54" s="52"/>
      <c r="I54" s="31" t="s">
        <v>120</v>
      </c>
      <c r="J54" s="52"/>
      <c r="K54" s="76" t="s">
        <v>120</v>
      </c>
      <c r="L54" s="154"/>
    </row>
    <row r="55" spans="1:12">
      <c r="A55" s="78" t="s">
        <v>46</v>
      </c>
      <c r="B55" s="19" t="s">
        <v>169</v>
      </c>
      <c r="C55" s="366"/>
      <c r="D55" s="13"/>
      <c r="E55" s="366"/>
      <c r="F55" s="52"/>
      <c r="G55" s="31"/>
      <c r="H55" s="47"/>
      <c r="I55" s="76"/>
      <c r="J55" s="13"/>
      <c r="K55" s="76"/>
      <c r="L55" s="76"/>
    </row>
    <row r="56" spans="1:12">
      <c r="A56" s="78" t="s">
        <v>48</v>
      </c>
      <c r="B56" s="19" t="s">
        <v>162</v>
      </c>
      <c r="C56" s="366"/>
      <c r="D56" s="13"/>
      <c r="E56" s="366"/>
      <c r="F56" s="15"/>
      <c r="G56" s="14" t="s">
        <v>120</v>
      </c>
      <c r="H56" s="52"/>
      <c r="I56" s="368">
        <v>0.47</v>
      </c>
      <c r="J56" s="52"/>
      <c r="K56" s="76"/>
      <c r="L56" s="76"/>
    </row>
    <row r="57" spans="1:12">
      <c r="A57" s="78" t="s">
        <v>49</v>
      </c>
      <c r="B57" s="19" t="s">
        <v>162</v>
      </c>
      <c r="C57" s="366"/>
      <c r="D57" s="13"/>
      <c r="E57" s="366"/>
      <c r="F57" s="15"/>
      <c r="G57" s="14" t="s">
        <v>120</v>
      </c>
      <c r="H57" s="52"/>
      <c r="I57" s="368"/>
      <c r="J57" s="52"/>
      <c r="K57" s="76"/>
      <c r="L57" s="76"/>
    </row>
    <row r="58" spans="1:12">
      <c r="A58" s="78" t="s">
        <v>50</v>
      </c>
      <c r="B58" s="19" t="s">
        <v>162</v>
      </c>
      <c r="C58" s="366"/>
      <c r="D58" s="13"/>
      <c r="E58" s="366"/>
      <c r="F58" s="15"/>
      <c r="G58" s="14" t="s">
        <v>120</v>
      </c>
      <c r="H58" s="52"/>
      <c r="I58" s="31" t="s">
        <v>120</v>
      </c>
      <c r="J58" s="52"/>
      <c r="K58" s="76"/>
      <c r="L58" s="76"/>
    </row>
    <row r="59" spans="1:12">
      <c r="A59" s="78" t="s">
        <v>51</v>
      </c>
      <c r="B59" s="19" t="s">
        <v>169</v>
      </c>
      <c r="C59" s="366"/>
      <c r="D59" s="13"/>
      <c r="E59" s="366"/>
      <c r="F59" s="15"/>
      <c r="G59" s="14" t="s">
        <v>120</v>
      </c>
      <c r="H59" s="52"/>
      <c r="I59" s="31" t="s">
        <v>120</v>
      </c>
      <c r="J59" s="52"/>
      <c r="K59" s="76"/>
      <c r="L59" s="76"/>
    </row>
    <row r="60" spans="1:12">
      <c r="A60" s="78" t="s">
        <v>52</v>
      </c>
      <c r="B60" s="19" t="s">
        <v>162</v>
      </c>
      <c r="C60" s="366"/>
      <c r="D60" s="13"/>
      <c r="E60" s="366"/>
      <c r="F60" s="15"/>
      <c r="G60" s="31"/>
      <c r="H60" s="47"/>
      <c r="I60" s="97">
        <v>6.5725112794701931E-2</v>
      </c>
      <c r="J60" s="52">
        <v>0.76993473029045656</v>
      </c>
      <c r="K60" s="76"/>
      <c r="L60" s="76"/>
    </row>
    <row r="61" spans="1:12">
      <c r="A61" s="78" t="s">
        <v>53</v>
      </c>
      <c r="B61" s="19" t="s">
        <v>162</v>
      </c>
      <c r="C61" s="366"/>
      <c r="D61" s="13"/>
      <c r="E61" s="366"/>
      <c r="F61" s="15"/>
      <c r="G61" s="31"/>
      <c r="H61" s="47"/>
      <c r="I61" s="121">
        <v>7.9527386481589336E-3</v>
      </c>
      <c r="J61" s="166">
        <v>0.76993473029045656</v>
      </c>
      <c r="K61" s="76"/>
      <c r="L61" s="76"/>
    </row>
    <row r="62" spans="1:12">
      <c r="A62" s="78" t="s">
        <v>54</v>
      </c>
      <c r="B62" s="19" t="s">
        <v>162</v>
      </c>
      <c r="C62" s="366"/>
      <c r="D62" s="13"/>
      <c r="E62" s="366"/>
      <c r="F62" s="15"/>
      <c r="G62" s="31"/>
      <c r="H62" s="47"/>
      <c r="I62" s="76"/>
      <c r="J62" s="13"/>
      <c r="K62" s="76" t="s">
        <v>120</v>
      </c>
      <c r="L62" s="154"/>
    </row>
    <row r="63" spans="1:12">
      <c r="A63" s="78" t="s">
        <v>55</v>
      </c>
      <c r="B63" s="19" t="s">
        <v>162</v>
      </c>
      <c r="C63" s="366"/>
      <c r="D63" s="13"/>
      <c r="E63" s="366"/>
      <c r="F63" s="15"/>
      <c r="G63" s="31"/>
      <c r="H63" s="47"/>
      <c r="I63" s="76"/>
      <c r="J63" s="13"/>
      <c r="K63" s="76" t="s">
        <v>120</v>
      </c>
      <c r="L63" s="154"/>
    </row>
    <row r="64" spans="1:12">
      <c r="A64" s="78"/>
      <c r="B64" s="19"/>
      <c r="C64" s="366"/>
      <c r="D64" s="13"/>
      <c r="E64" s="366"/>
      <c r="F64" s="15"/>
      <c r="G64" s="31"/>
      <c r="H64" s="47"/>
      <c r="I64" s="76"/>
      <c r="J64" s="13"/>
      <c r="K64" s="22"/>
      <c r="L64" s="22"/>
    </row>
    <row r="65" spans="1:12">
      <c r="A65" s="74" t="s">
        <v>56</v>
      </c>
      <c r="B65" s="77"/>
      <c r="C65" s="366"/>
      <c r="D65" s="13"/>
      <c r="E65" s="366"/>
      <c r="F65" s="15"/>
      <c r="G65" s="31"/>
      <c r="H65" s="47"/>
      <c r="I65" s="76"/>
      <c r="J65" s="13"/>
      <c r="K65" s="76"/>
      <c r="L65" s="76"/>
    </row>
    <row r="66" spans="1:12">
      <c r="A66" s="78" t="s">
        <v>23</v>
      </c>
      <c r="B66" s="19" t="s">
        <v>163</v>
      </c>
      <c r="C66" s="366"/>
      <c r="D66" s="55"/>
      <c r="E66" s="366"/>
      <c r="F66" s="52"/>
      <c r="G66" s="14" t="s">
        <v>120</v>
      </c>
      <c r="H66" s="52"/>
      <c r="I66" s="31" t="s">
        <v>120</v>
      </c>
      <c r="J66" s="52"/>
      <c r="K66" s="76" t="s">
        <v>120</v>
      </c>
      <c r="L66" s="154"/>
    </row>
    <row r="67" spans="1:12">
      <c r="A67" s="78" t="s">
        <v>25</v>
      </c>
      <c r="B67" s="19" t="s">
        <v>163</v>
      </c>
      <c r="C67" s="366"/>
      <c r="D67" s="55"/>
      <c r="E67" s="366"/>
      <c r="F67" s="52"/>
      <c r="G67" s="14" t="s">
        <v>120</v>
      </c>
      <c r="H67" s="52"/>
      <c r="I67" s="31" t="s">
        <v>120</v>
      </c>
      <c r="J67" s="52"/>
      <c r="K67" s="76"/>
      <c r="L67" s="76"/>
    </row>
    <row r="68" spans="1:12">
      <c r="A68" s="78" t="s">
        <v>57</v>
      </c>
      <c r="B68" s="19" t="s">
        <v>162</v>
      </c>
      <c r="C68" s="366"/>
      <c r="D68" s="13"/>
      <c r="E68" s="366"/>
      <c r="F68" s="52"/>
      <c r="G68" s="14" t="s">
        <v>120</v>
      </c>
      <c r="H68" s="52"/>
      <c r="I68" s="31" t="s">
        <v>120</v>
      </c>
      <c r="J68" s="52"/>
      <c r="K68" s="76" t="s">
        <v>120</v>
      </c>
      <c r="L68" s="154"/>
    </row>
    <row r="69" spans="1:12">
      <c r="A69" s="78" t="s">
        <v>58</v>
      </c>
      <c r="B69" s="19" t="s">
        <v>162</v>
      </c>
      <c r="C69" s="366"/>
      <c r="D69" s="13"/>
      <c r="E69" s="366"/>
      <c r="F69" s="52"/>
      <c r="G69" s="14" t="s">
        <v>120</v>
      </c>
      <c r="H69" s="52"/>
      <c r="I69" s="31" t="s">
        <v>120</v>
      </c>
      <c r="J69" s="52"/>
      <c r="K69" s="76" t="s">
        <v>120</v>
      </c>
      <c r="L69" s="154"/>
    </row>
    <row r="70" spans="1:12">
      <c r="A70" s="78" t="s">
        <v>46</v>
      </c>
      <c r="B70" s="19" t="s">
        <v>169</v>
      </c>
      <c r="C70" s="366"/>
      <c r="D70" s="13"/>
      <c r="E70" s="366"/>
      <c r="F70" s="52"/>
      <c r="G70" s="31"/>
      <c r="H70" s="47"/>
      <c r="I70" s="76"/>
      <c r="J70" s="13"/>
      <c r="K70" s="76"/>
      <c r="L70" s="76"/>
    </row>
    <row r="71" spans="1:12">
      <c r="A71" s="78" t="s">
        <v>59</v>
      </c>
      <c r="B71" s="19" t="s">
        <v>162</v>
      </c>
      <c r="C71" s="366"/>
      <c r="D71" s="13"/>
      <c r="E71" s="366"/>
      <c r="F71" s="15"/>
      <c r="G71" s="14" t="s">
        <v>120</v>
      </c>
      <c r="H71" s="52"/>
      <c r="I71" s="31" t="s">
        <v>120</v>
      </c>
      <c r="J71" s="52"/>
      <c r="K71" s="76"/>
      <c r="L71" s="76"/>
    </row>
    <row r="72" spans="1:12">
      <c r="A72" s="78" t="s">
        <v>60</v>
      </c>
      <c r="B72" s="19" t="s">
        <v>169</v>
      </c>
      <c r="C72" s="366"/>
      <c r="D72" s="13"/>
      <c r="E72" s="366"/>
      <c r="F72" s="15"/>
      <c r="G72" s="14" t="s">
        <v>120</v>
      </c>
      <c r="H72" s="52"/>
      <c r="I72" s="31" t="s">
        <v>120</v>
      </c>
      <c r="J72" s="52"/>
      <c r="K72" s="76"/>
      <c r="L72" s="76"/>
    </row>
    <row r="73" spans="1:12">
      <c r="A73" s="78"/>
      <c r="B73" s="19"/>
      <c r="C73" s="366"/>
      <c r="D73" s="13"/>
      <c r="E73" s="366"/>
      <c r="F73" s="15"/>
      <c r="G73" s="31"/>
      <c r="H73" s="47"/>
      <c r="I73" s="31"/>
      <c r="J73" s="47"/>
      <c r="K73" s="76"/>
      <c r="L73" s="76"/>
    </row>
    <row r="74" spans="1:12">
      <c r="A74" s="74" t="s">
        <v>61</v>
      </c>
      <c r="B74" s="72"/>
      <c r="C74" s="366"/>
      <c r="D74" s="13"/>
      <c r="E74" s="366"/>
      <c r="F74" s="15"/>
      <c r="G74" s="31"/>
      <c r="H74" s="47"/>
      <c r="I74" s="31"/>
      <c r="J74" s="47"/>
      <c r="K74" s="76"/>
      <c r="L74" s="76"/>
    </row>
    <row r="75" spans="1:12">
      <c r="A75" s="78" t="s">
        <v>62</v>
      </c>
      <c r="B75" s="16" t="s">
        <v>162</v>
      </c>
      <c r="C75" s="366"/>
      <c r="D75" s="13"/>
      <c r="E75" s="366"/>
      <c r="F75" s="52"/>
      <c r="G75" s="31"/>
      <c r="H75" s="47"/>
      <c r="I75" s="31"/>
      <c r="J75" s="47"/>
      <c r="K75" s="76"/>
      <c r="L75" s="76"/>
    </row>
    <row r="76" spans="1:12">
      <c r="A76" s="78" t="s">
        <v>63</v>
      </c>
      <c r="B76" s="16" t="s">
        <v>162</v>
      </c>
      <c r="C76" s="366"/>
      <c r="D76" s="13"/>
      <c r="E76" s="366"/>
      <c r="F76" s="15"/>
      <c r="G76" s="31"/>
      <c r="H76" s="47"/>
      <c r="I76" s="31" t="s">
        <v>120</v>
      </c>
      <c r="J76" s="52"/>
      <c r="K76" s="76"/>
      <c r="L76" s="76"/>
    </row>
    <row r="77" spans="1:12">
      <c r="A77" s="78" t="s">
        <v>64</v>
      </c>
      <c r="B77" s="16" t="s">
        <v>162</v>
      </c>
      <c r="C77" s="366"/>
      <c r="D77" s="13"/>
      <c r="E77" s="366"/>
      <c r="F77" s="15"/>
      <c r="G77" s="31"/>
      <c r="H77" s="47"/>
      <c r="I77" s="31" t="s">
        <v>120</v>
      </c>
      <c r="J77" s="52"/>
      <c r="K77" s="76"/>
      <c r="L77" s="76"/>
    </row>
    <row r="78" spans="1:12">
      <c r="A78" s="78" t="s">
        <v>65</v>
      </c>
      <c r="B78" s="16" t="s">
        <v>162</v>
      </c>
      <c r="C78" s="366"/>
      <c r="D78" s="13"/>
      <c r="E78" s="366"/>
      <c r="F78" s="15"/>
      <c r="G78" s="14" t="s">
        <v>120</v>
      </c>
      <c r="H78" s="52"/>
      <c r="I78" s="31" t="s">
        <v>120</v>
      </c>
      <c r="J78" s="52"/>
      <c r="K78" s="76" t="s">
        <v>120</v>
      </c>
      <c r="L78" s="154"/>
    </row>
    <row r="79" spans="1:12">
      <c r="A79" s="78" t="s">
        <v>29</v>
      </c>
      <c r="B79" s="16" t="s">
        <v>162</v>
      </c>
      <c r="C79" s="366"/>
      <c r="D79" s="13"/>
      <c r="E79" s="366"/>
      <c r="F79" s="15"/>
      <c r="G79" s="14" t="s">
        <v>120</v>
      </c>
      <c r="H79" s="52"/>
      <c r="I79" s="31" t="s">
        <v>120</v>
      </c>
      <c r="J79" s="52"/>
      <c r="K79" s="76"/>
      <c r="L79" s="76"/>
    </row>
    <row r="80" spans="1:12">
      <c r="A80" s="78" t="s">
        <v>66</v>
      </c>
      <c r="B80" s="16" t="s">
        <v>162</v>
      </c>
      <c r="C80" s="366"/>
      <c r="D80" s="13"/>
      <c r="E80" s="366"/>
      <c r="F80" s="15"/>
      <c r="G80" s="14"/>
      <c r="H80" s="15"/>
      <c r="I80" s="76"/>
      <c r="J80" s="13"/>
      <c r="K80" s="76" t="s">
        <v>120</v>
      </c>
      <c r="L80" s="154"/>
    </row>
    <row r="81" spans="1:17">
      <c r="A81" s="78" t="s">
        <v>67</v>
      </c>
      <c r="B81" s="16" t="s">
        <v>162</v>
      </c>
      <c r="C81" s="366"/>
      <c r="D81" s="13"/>
      <c r="E81" s="366"/>
      <c r="F81" s="15"/>
      <c r="G81" s="14"/>
      <c r="H81" s="15"/>
      <c r="I81" s="76"/>
      <c r="J81" s="13"/>
      <c r="K81" s="76" t="s">
        <v>120</v>
      </c>
      <c r="L81" s="154"/>
    </row>
    <row r="82" spans="1:17">
      <c r="A82" s="78" t="s">
        <v>68</v>
      </c>
      <c r="B82" s="16" t="s">
        <v>162</v>
      </c>
      <c r="C82" s="366"/>
      <c r="D82" s="13"/>
      <c r="E82" s="366"/>
      <c r="F82" s="52"/>
      <c r="G82" s="14" t="s">
        <v>120</v>
      </c>
      <c r="H82" s="52"/>
      <c r="I82" s="76"/>
      <c r="J82" s="13"/>
      <c r="K82" s="76"/>
      <c r="L82" s="76"/>
    </row>
    <row r="83" spans="1:17">
      <c r="A83" s="78"/>
      <c r="B83" s="16"/>
      <c r="C83" s="366"/>
      <c r="D83" s="13"/>
      <c r="E83" s="366"/>
      <c r="F83" s="15"/>
      <c r="G83" s="14"/>
      <c r="H83" s="15"/>
      <c r="I83" s="76"/>
      <c r="J83" s="13"/>
      <c r="K83" s="76"/>
      <c r="L83" s="76"/>
    </row>
    <row r="84" spans="1:17">
      <c r="A84" s="74" t="s">
        <v>69</v>
      </c>
      <c r="B84" s="72"/>
      <c r="C84" s="366"/>
      <c r="D84" s="13"/>
      <c r="E84" s="366"/>
      <c r="F84" s="15"/>
      <c r="G84" s="14"/>
      <c r="H84" s="15"/>
      <c r="I84" s="76"/>
      <c r="J84" s="13"/>
      <c r="K84" s="76"/>
      <c r="L84" s="76"/>
    </row>
    <row r="85" spans="1:17">
      <c r="A85" s="78" t="s">
        <v>70</v>
      </c>
      <c r="B85" s="16" t="s">
        <v>162</v>
      </c>
      <c r="C85" s="366"/>
      <c r="D85" s="52"/>
      <c r="E85" s="366"/>
      <c r="F85" s="15"/>
      <c r="G85" s="14"/>
      <c r="H85" s="15"/>
      <c r="I85" s="76"/>
      <c r="J85" s="13"/>
      <c r="K85" s="76"/>
      <c r="L85" s="76"/>
    </row>
    <row r="86" spans="1:17">
      <c r="A86" s="78" t="s">
        <v>71</v>
      </c>
      <c r="B86" s="16" t="s">
        <v>162</v>
      </c>
      <c r="C86" s="366"/>
      <c r="D86" s="13"/>
      <c r="E86" s="366"/>
      <c r="F86" s="52"/>
      <c r="G86" s="14"/>
      <c r="H86" s="15"/>
      <c r="I86" s="76"/>
      <c r="J86" s="13"/>
      <c r="K86" s="76"/>
      <c r="L86" s="76"/>
    </row>
    <row r="87" spans="1:17">
      <c r="A87" s="78" t="s">
        <v>72</v>
      </c>
      <c r="B87" s="16" t="s">
        <v>162</v>
      </c>
      <c r="C87" s="366"/>
      <c r="D87" s="13"/>
      <c r="E87" s="366"/>
      <c r="F87" s="15"/>
      <c r="G87" s="14"/>
      <c r="H87" s="15"/>
      <c r="I87" s="31" t="s">
        <v>120</v>
      </c>
      <c r="J87" s="52"/>
      <c r="K87" s="76"/>
      <c r="L87" s="76"/>
    </row>
    <row r="88" spans="1:17">
      <c r="A88" s="78" t="s">
        <v>73</v>
      </c>
      <c r="B88" s="16" t="s">
        <v>162</v>
      </c>
      <c r="C88" s="366"/>
      <c r="D88" s="13"/>
      <c r="E88" s="366"/>
      <c r="F88" s="15"/>
      <c r="G88" s="14"/>
      <c r="H88" s="15"/>
      <c r="I88" s="31" t="s">
        <v>120</v>
      </c>
      <c r="J88" s="52"/>
      <c r="K88" s="76"/>
      <c r="L88" s="76"/>
    </row>
    <row r="89" spans="1:17">
      <c r="A89" s="78" t="s">
        <v>74</v>
      </c>
      <c r="B89" s="16" t="s">
        <v>162</v>
      </c>
      <c r="C89" s="366"/>
      <c r="D89" s="13"/>
      <c r="E89" s="366"/>
      <c r="F89" s="15"/>
      <c r="G89" s="14" t="s">
        <v>120</v>
      </c>
      <c r="H89" s="52"/>
      <c r="I89" s="31" t="s">
        <v>120</v>
      </c>
      <c r="J89" s="52"/>
      <c r="K89" s="76"/>
      <c r="L89" s="76"/>
    </row>
    <row r="90" spans="1:17">
      <c r="A90" s="78" t="s">
        <v>75</v>
      </c>
      <c r="B90" s="16" t="s">
        <v>162</v>
      </c>
      <c r="C90" s="366"/>
      <c r="D90" s="13"/>
      <c r="E90" s="366"/>
      <c r="F90" s="15"/>
      <c r="G90" s="14" t="s">
        <v>120</v>
      </c>
      <c r="H90" s="52"/>
      <c r="I90" s="31" t="s">
        <v>120</v>
      </c>
      <c r="J90" s="52"/>
      <c r="K90" s="76"/>
      <c r="L90" s="76"/>
    </row>
    <row r="91" spans="1:17">
      <c r="A91" s="78" t="s">
        <v>76</v>
      </c>
      <c r="B91" s="16" t="s">
        <v>162</v>
      </c>
      <c r="C91" s="366"/>
      <c r="D91" s="13"/>
      <c r="E91" s="366"/>
      <c r="F91" s="15"/>
      <c r="G91" s="14" t="s">
        <v>120</v>
      </c>
      <c r="H91" s="52"/>
      <c r="I91" s="31" t="s">
        <v>120</v>
      </c>
      <c r="J91" s="52"/>
      <c r="K91" s="76" t="s">
        <v>120</v>
      </c>
      <c r="L91" s="154"/>
    </row>
    <row r="92" spans="1:17">
      <c r="A92" s="78" t="s">
        <v>66</v>
      </c>
      <c r="B92" s="16" t="s">
        <v>162</v>
      </c>
      <c r="C92" s="366"/>
      <c r="D92" s="13"/>
      <c r="E92" s="366"/>
      <c r="F92" s="15"/>
      <c r="G92" s="14"/>
      <c r="H92" s="15"/>
      <c r="I92" s="76"/>
      <c r="J92" s="13"/>
      <c r="K92" s="76" t="s">
        <v>120</v>
      </c>
      <c r="L92" s="154"/>
    </row>
    <row r="93" spans="1:17">
      <c r="A93" s="78" t="s">
        <v>67</v>
      </c>
      <c r="B93" s="16" t="s">
        <v>162</v>
      </c>
      <c r="C93" s="366"/>
      <c r="D93" s="13"/>
      <c r="E93" s="366"/>
      <c r="F93" s="15"/>
      <c r="G93" s="14"/>
      <c r="H93" s="15"/>
      <c r="I93" s="76"/>
      <c r="J93" s="13"/>
      <c r="K93" s="76" t="s">
        <v>120</v>
      </c>
      <c r="L93" s="154"/>
    </row>
    <row r="94" spans="1:17">
      <c r="A94" s="78" t="s">
        <v>77</v>
      </c>
      <c r="B94" s="16" t="s">
        <v>162</v>
      </c>
      <c r="C94" s="366"/>
      <c r="D94" s="13"/>
      <c r="E94" s="366"/>
      <c r="F94" s="52"/>
      <c r="G94" s="14" t="s">
        <v>120</v>
      </c>
      <c r="H94" s="52"/>
      <c r="I94" s="76"/>
      <c r="J94" s="13"/>
      <c r="K94" s="76" t="s">
        <v>120</v>
      </c>
      <c r="L94" s="154"/>
    </row>
    <row r="95" spans="1:17">
      <c r="A95" s="78" t="s">
        <v>78</v>
      </c>
      <c r="B95" s="16" t="s">
        <v>162</v>
      </c>
      <c r="C95" s="367"/>
      <c r="D95" s="24"/>
      <c r="E95" s="367"/>
      <c r="F95" s="63"/>
      <c r="G95" s="35" t="s">
        <v>120</v>
      </c>
      <c r="H95" s="64"/>
      <c r="I95" s="23"/>
      <c r="J95" s="24"/>
      <c r="K95" s="23" t="s">
        <v>120</v>
      </c>
      <c r="L95" s="167"/>
    </row>
    <row r="96" spans="1:17">
      <c r="A96" s="72"/>
      <c r="B96" s="72"/>
      <c r="C96" s="72"/>
      <c r="D96" s="72"/>
      <c r="E96" s="72"/>
      <c r="F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229</v>
      </c>
      <c r="B97" s="261"/>
      <c r="C97" s="127" t="s">
        <v>234</v>
      </c>
      <c r="D97" s="39"/>
      <c r="E97" s="39"/>
      <c r="F97" s="39"/>
      <c r="G97" s="170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0"/>
      <c r="D98" s="280"/>
      <c r="E98" s="291"/>
      <c r="F98" s="291"/>
      <c r="G98" s="289">
        <f>101/G9</f>
        <v>234.96586308115988</v>
      </c>
      <c r="H98" s="289"/>
      <c r="I98" s="289">
        <v>1539</v>
      </c>
      <c r="J98" s="291"/>
      <c r="K98" s="291"/>
      <c r="L98" s="288"/>
      <c r="M98" s="33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292"/>
      <c r="D99" s="292"/>
      <c r="E99" s="14"/>
      <c r="F99" s="293"/>
      <c r="G99" s="14">
        <v>134.80830000000003</v>
      </c>
      <c r="H99" s="14"/>
      <c r="I99" s="14"/>
      <c r="J99" s="293"/>
      <c r="K99" s="14">
        <v>37.250400000000006</v>
      </c>
      <c r="L99" s="294"/>
      <c r="M99" s="33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294"/>
      <c r="D100" s="294"/>
      <c r="E100" s="18"/>
      <c r="F100" s="294"/>
      <c r="G100" s="18">
        <v>2.4030000000000002E-3</v>
      </c>
      <c r="H100" s="18"/>
      <c r="I100" s="18"/>
      <c r="J100" s="18"/>
      <c r="K100" s="18">
        <v>6.6399999999999999E-4</v>
      </c>
      <c r="L100" s="294"/>
      <c r="M100" s="33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295"/>
      <c r="D101" s="295"/>
      <c r="E101" s="296"/>
      <c r="F101" s="295"/>
      <c r="G101" s="281">
        <v>2.4030000000000001E-4</v>
      </c>
      <c r="H101" s="296"/>
      <c r="I101" s="296"/>
      <c r="J101" s="296"/>
      <c r="K101" s="296">
        <v>6.6400000000000015E-5</v>
      </c>
      <c r="L101" s="295"/>
      <c r="M101" s="44"/>
      <c r="N101" s="44"/>
      <c r="O101" s="44"/>
      <c r="P101" s="44"/>
      <c r="Q101" s="44"/>
    </row>
  </sheetData>
  <sheetProtection password="DE70" sheet="1" objects="1" scenarios="1"/>
  <mergeCells count="5">
    <mergeCell ref="C11:C95"/>
    <mergeCell ref="E11:E95"/>
    <mergeCell ref="D4:E4"/>
    <mergeCell ref="D5:E5"/>
    <mergeCell ref="I56:I5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1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E107" sqref="E107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144</v>
      </c>
    </row>
    <row r="2" spans="1:17">
      <c r="A2" s="27"/>
    </row>
    <row r="3" spans="1:17">
      <c r="A3" s="149" t="s">
        <v>151</v>
      </c>
    </row>
    <row r="4" spans="1:17">
      <c r="A4" s="28"/>
      <c r="B4" s="147" t="s">
        <v>0</v>
      </c>
      <c r="C4" s="56">
        <v>0.41593768335250081</v>
      </c>
      <c r="D4" s="364" t="s">
        <v>152</v>
      </c>
      <c r="E4" s="365"/>
      <c r="F4" s="176">
        <v>65000000</v>
      </c>
      <c r="G4" s="146"/>
      <c r="H4" s="145" t="s">
        <v>1</v>
      </c>
      <c r="I4" s="37">
        <v>31518000</v>
      </c>
      <c r="J4" s="48"/>
      <c r="K4" s="28"/>
      <c r="L4" s="147" t="s">
        <v>2</v>
      </c>
      <c r="M4" s="147"/>
      <c r="N4" s="1">
        <f>I4/(I4+I5)</f>
        <v>1</v>
      </c>
      <c r="Q4" s="72"/>
    </row>
    <row r="5" spans="1:17">
      <c r="A5" s="29"/>
      <c r="B5" s="30" t="s">
        <v>3</v>
      </c>
      <c r="C5" s="57" t="s">
        <v>90</v>
      </c>
      <c r="D5" s="364" t="s">
        <v>153</v>
      </c>
      <c r="E5" s="365"/>
      <c r="F5" s="38">
        <v>58979000</v>
      </c>
      <c r="G5" s="150"/>
      <c r="H5" s="151" t="s">
        <v>4</v>
      </c>
      <c r="I5" s="38">
        <v>0</v>
      </c>
      <c r="J5" s="49"/>
      <c r="K5" s="29"/>
      <c r="L5" s="30" t="s">
        <v>2</v>
      </c>
      <c r="M5" s="30"/>
      <c r="N5" s="2">
        <f>I5/(I4+I5)</f>
        <v>0</v>
      </c>
      <c r="Q5" s="72"/>
    </row>
    <row r="6" spans="1:17">
      <c r="A6" s="72"/>
      <c r="B6" s="72"/>
      <c r="C6" s="72"/>
      <c r="D6" s="72"/>
      <c r="E6" s="72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6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8.75" customHeight="1">
      <c r="A9" s="73"/>
      <c r="B9" s="9" t="s">
        <v>158</v>
      </c>
      <c r="C9" s="32"/>
      <c r="D9" s="46"/>
      <c r="E9" s="32"/>
      <c r="F9" s="46" t="s">
        <v>225</v>
      </c>
      <c r="G9" s="174">
        <v>0.499</v>
      </c>
      <c r="H9" s="46"/>
      <c r="I9" s="11">
        <v>1</v>
      </c>
      <c r="J9" s="46" t="s">
        <v>225</v>
      </c>
      <c r="K9" s="12">
        <v>1</v>
      </c>
      <c r="L9" s="32" t="s">
        <v>225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 ht="15" customHeight="1">
      <c r="A11" s="75" t="s">
        <v>15</v>
      </c>
      <c r="B11" s="79" t="s">
        <v>160</v>
      </c>
      <c r="C11" s="366" t="s">
        <v>171</v>
      </c>
      <c r="D11" s="15"/>
      <c r="E11" s="14" t="s">
        <v>120</v>
      </c>
      <c r="F11" s="52"/>
      <c r="G11" s="366" t="s">
        <v>171</v>
      </c>
      <c r="H11" s="15"/>
      <c r="I11" s="31" t="s">
        <v>120</v>
      </c>
      <c r="J11" s="52"/>
      <c r="K11" s="366" t="s">
        <v>171</v>
      </c>
      <c r="L11" s="14"/>
    </row>
    <row r="12" spans="1:17">
      <c r="A12" s="75" t="s">
        <v>17</v>
      </c>
      <c r="B12" s="79" t="s">
        <v>160</v>
      </c>
      <c r="C12" s="366"/>
      <c r="D12" s="15"/>
      <c r="E12" s="14" t="s">
        <v>120</v>
      </c>
      <c r="F12" s="52"/>
      <c r="G12" s="366"/>
      <c r="H12" s="15"/>
      <c r="I12" s="31" t="s">
        <v>120</v>
      </c>
      <c r="J12" s="52"/>
      <c r="K12" s="366"/>
      <c r="L12" s="14"/>
    </row>
    <row r="13" spans="1:17">
      <c r="A13" s="75" t="s">
        <v>18</v>
      </c>
      <c r="B13" s="79" t="s">
        <v>160</v>
      </c>
      <c r="C13" s="366"/>
      <c r="D13" s="15"/>
      <c r="E13" s="14" t="s">
        <v>120</v>
      </c>
      <c r="F13" s="52"/>
      <c r="G13" s="366"/>
      <c r="H13" s="15"/>
      <c r="I13" s="31" t="s">
        <v>120</v>
      </c>
      <c r="J13" s="52"/>
      <c r="K13" s="366"/>
      <c r="L13" s="14"/>
    </row>
    <row r="14" spans="1:17">
      <c r="A14" s="153" t="s">
        <v>161</v>
      </c>
      <c r="B14" s="79" t="s">
        <v>160</v>
      </c>
      <c r="C14" s="366"/>
      <c r="D14" s="13"/>
      <c r="E14" s="14" t="s">
        <v>120</v>
      </c>
      <c r="F14" s="52"/>
      <c r="G14" s="366"/>
      <c r="H14" s="13"/>
      <c r="I14" s="76"/>
      <c r="J14" s="13"/>
      <c r="K14" s="366"/>
      <c r="L14" s="76"/>
    </row>
    <row r="15" spans="1:17">
      <c r="A15" s="153"/>
      <c r="B15" s="79"/>
      <c r="C15" s="366"/>
      <c r="D15" s="13"/>
      <c r="E15" s="76"/>
      <c r="F15" s="13"/>
      <c r="G15" s="366"/>
      <c r="H15" s="13"/>
      <c r="I15" s="76"/>
      <c r="J15" s="13"/>
      <c r="K15" s="366"/>
      <c r="L15" s="76"/>
    </row>
    <row r="16" spans="1:17">
      <c r="A16" s="74" t="s">
        <v>19</v>
      </c>
      <c r="B16" s="72"/>
      <c r="C16" s="366"/>
      <c r="D16" s="13"/>
      <c r="E16" s="76"/>
      <c r="F16" s="13"/>
      <c r="G16" s="366"/>
      <c r="H16" s="13"/>
      <c r="I16" s="76"/>
      <c r="J16" s="13"/>
      <c r="K16" s="366"/>
      <c r="L16" s="76"/>
    </row>
    <row r="17" spans="1:12">
      <c r="A17" s="78" t="s">
        <v>9</v>
      </c>
      <c r="B17" s="16" t="s">
        <v>162</v>
      </c>
      <c r="C17" s="366"/>
      <c r="D17" s="13"/>
      <c r="E17" s="14" t="s">
        <v>120</v>
      </c>
      <c r="F17" s="52"/>
      <c r="G17" s="366"/>
      <c r="H17" s="13"/>
      <c r="I17" s="76"/>
      <c r="J17" s="13"/>
      <c r="K17" s="366"/>
      <c r="L17" s="76"/>
    </row>
    <row r="18" spans="1:12">
      <c r="A18" s="78" t="s">
        <v>21</v>
      </c>
      <c r="B18" s="16" t="s">
        <v>162</v>
      </c>
      <c r="C18" s="366"/>
      <c r="D18" s="13"/>
      <c r="E18" s="14" t="s">
        <v>120</v>
      </c>
      <c r="F18" s="52"/>
      <c r="G18" s="366"/>
      <c r="H18" s="13"/>
      <c r="I18" s="76"/>
      <c r="J18" s="13"/>
      <c r="K18" s="366"/>
      <c r="L18" s="76"/>
    </row>
    <row r="19" spans="1:12">
      <c r="A19" s="78" t="s">
        <v>22</v>
      </c>
      <c r="B19" s="16" t="s">
        <v>162</v>
      </c>
      <c r="C19" s="366"/>
      <c r="D19" s="13"/>
      <c r="E19" s="14" t="s">
        <v>120</v>
      </c>
      <c r="F19" s="52"/>
      <c r="G19" s="366"/>
      <c r="H19" s="13"/>
      <c r="I19" s="76"/>
      <c r="J19" s="13"/>
      <c r="K19" s="366"/>
      <c r="L19" s="76"/>
    </row>
    <row r="20" spans="1:12">
      <c r="A20" s="78" t="s">
        <v>23</v>
      </c>
      <c r="B20" s="16" t="s">
        <v>163</v>
      </c>
      <c r="C20" s="366"/>
      <c r="D20" s="52"/>
      <c r="E20" s="14" t="s">
        <v>120</v>
      </c>
      <c r="F20" s="52"/>
      <c r="G20" s="366"/>
      <c r="H20" s="52"/>
      <c r="I20" s="31" t="s">
        <v>120</v>
      </c>
      <c r="J20" s="52"/>
      <c r="K20" s="366"/>
      <c r="L20" s="154"/>
    </row>
    <row r="21" spans="1:12">
      <c r="A21" s="78" t="s">
        <v>25</v>
      </c>
      <c r="B21" s="16" t="s">
        <v>163</v>
      </c>
      <c r="C21" s="366"/>
      <c r="D21" s="52"/>
      <c r="E21" s="14" t="s">
        <v>120</v>
      </c>
      <c r="F21" s="52"/>
      <c r="G21" s="366"/>
      <c r="H21" s="15"/>
      <c r="I21" s="31" t="s">
        <v>120</v>
      </c>
      <c r="J21" s="52"/>
      <c r="K21" s="366"/>
      <c r="L21" s="76"/>
    </row>
    <row r="22" spans="1:12">
      <c r="A22" s="78" t="s">
        <v>26</v>
      </c>
      <c r="B22" s="16" t="s">
        <v>162</v>
      </c>
      <c r="C22" s="366"/>
      <c r="D22" s="15"/>
      <c r="E22" s="14"/>
      <c r="F22" s="15"/>
      <c r="G22" s="366"/>
      <c r="H22" s="52"/>
      <c r="I22" s="14"/>
      <c r="J22" s="15"/>
      <c r="K22" s="366"/>
      <c r="L22" s="76"/>
    </row>
    <row r="23" spans="1:12">
      <c r="A23" s="78" t="s">
        <v>27</v>
      </c>
      <c r="B23" s="16" t="s">
        <v>162</v>
      </c>
      <c r="C23" s="366"/>
      <c r="D23" s="15"/>
      <c r="E23" s="14"/>
      <c r="F23" s="15"/>
      <c r="G23" s="366"/>
      <c r="H23" s="52"/>
      <c r="I23" s="14"/>
      <c r="J23" s="15"/>
      <c r="K23" s="366"/>
      <c r="L23" s="76"/>
    </row>
    <row r="24" spans="1:12">
      <c r="A24" s="78" t="s">
        <v>28</v>
      </c>
      <c r="B24" s="16" t="s">
        <v>162</v>
      </c>
      <c r="C24" s="366"/>
      <c r="D24" s="15"/>
      <c r="E24" s="14"/>
      <c r="F24" s="15"/>
      <c r="G24" s="366"/>
      <c r="H24" s="52"/>
      <c r="I24" s="31" t="s">
        <v>120</v>
      </c>
      <c r="J24" s="52"/>
      <c r="K24" s="366"/>
      <c r="L24" s="76"/>
    </row>
    <row r="25" spans="1:12">
      <c r="A25" s="78" t="s">
        <v>29</v>
      </c>
      <c r="B25" s="16" t="s">
        <v>162</v>
      </c>
      <c r="C25" s="366"/>
      <c r="D25" s="15"/>
      <c r="E25" s="14"/>
      <c r="F25" s="15"/>
      <c r="G25" s="366"/>
      <c r="H25" s="52"/>
      <c r="I25" s="31" t="s">
        <v>120</v>
      </c>
      <c r="J25" s="52"/>
      <c r="K25" s="366"/>
      <c r="L25" s="76"/>
    </row>
    <row r="26" spans="1:12">
      <c r="A26" s="78" t="s">
        <v>10</v>
      </c>
      <c r="B26" s="16" t="s">
        <v>162</v>
      </c>
      <c r="C26" s="366"/>
      <c r="D26" s="15"/>
      <c r="E26" s="14"/>
      <c r="F26" s="15"/>
      <c r="G26" s="366"/>
      <c r="H26" s="13"/>
      <c r="I26" s="31" t="s">
        <v>120</v>
      </c>
      <c r="J26" s="52"/>
      <c r="K26" s="366"/>
      <c r="L26" s="76"/>
    </row>
    <row r="27" spans="1:12">
      <c r="A27" s="78" t="s">
        <v>30</v>
      </c>
      <c r="B27" s="16" t="s">
        <v>162</v>
      </c>
      <c r="C27" s="366"/>
      <c r="D27" s="15"/>
      <c r="E27" s="14"/>
      <c r="F27" s="15"/>
      <c r="G27" s="366"/>
      <c r="H27" s="13"/>
      <c r="I27" s="14">
        <f>G9*1000</f>
        <v>499</v>
      </c>
      <c r="J27" s="52"/>
      <c r="K27" s="366"/>
      <c r="L27" s="76"/>
    </row>
    <row r="28" spans="1:12">
      <c r="A28" s="78" t="s">
        <v>31</v>
      </c>
      <c r="B28" s="16" t="s">
        <v>162</v>
      </c>
      <c r="C28" s="366"/>
      <c r="D28" s="15"/>
      <c r="E28" s="14"/>
      <c r="F28" s="15"/>
      <c r="G28" s="366"/>
      <c r="H28" s="13"/>
      <c r="I28" s="31" t="s">
        <v>120</v>
      </c>
      <c r="J28" s="52"/>
      <c r="K28" s="366"/>
      <c r="L28" s="76"/>
    </row>
    <row r="29" spans="1:12">
      <c r="A29" s="78" t="s">
        <v>32</v>
      </c>
      <c r="B29" s="16" t="s">
        <v>162</v>
      </c>
      <c r="C29" s="366"/>
      <c r="D29" s="15"/>
      <c r="E29" s="14"/>
      <c r="F29" s="15"/>
      <c r="G29" s="366"/>
      <c r="H29" s="13"/>
      <c r="I29" s="31" t="s">
        <v>120</v>
      </c>
      <c r="J29" s="52"/>
      <c r="K29" s="366"/>
      <c r="L29" s="76"/>
    </row>
    <row r="30" spans="1:12">
      <c r="A30" s="78" t="s">
        <v>33</v>
      </c>
      <c r="B30" s="16" t="s">
        <v>162</v>
      </c>
      <c r="C30" s="366"/>
      <c r="D30" s="15"/>
      <c r="E30" s="14"/>
      <c r="F30" s="15"/>
      <c r="G30" s="366"/>
      <c r="H30" s="13"/>
      <c r="I30" s="17"/>
      <c r="J30" s="50"/>
      <c r="K30" s="366"/>
      <c r="L30" s="154"/>
    </row>
    <row r="31" spans="1:12" ht="18.75" customHeight="1">
      <c r="A31" s="78" t="s">
        <v>34</v>
      </c>
      <c r="B31" s="16" t="s">
        <v>162</v>
      </c>
      <c r="C31" s="366"/>
      <c r="D31" s="15"/>
      <c r="E31" s="14"/>
      <c r="F31" s="15"/>
      <c r="G31" s="366"/>
      <c r="H31" s="13"/>
      <c r="I31" s="17"/>
      <c r="J31" s="50"/>
      <c r="K31" s="366"/>
      <c r="L31" s="154"/>
    </row>
    <row r="32" spans="1:12" ht="18.75" customHeight="1">
      <c r="A32" s="78"/>
      <c r="B32" s="16"/>
      <c r="C32" s="366"/>
      <c r="D32" s="15"/>
      <c r="E32" s="14"/>
      <c r="F32" s="15"/>
      <c r="G32" s="366"/>
      <c r="H32" s="13"/>
      <c r="I32" s="17"/>
      <c r="J32" s="50"/>
      <c r="K32" s="366"/>
      <c r="L32" s="154"/>
    </row>
    <row r="33" spans="1:12">
      <c r="A33" s="58" t="s">
        <v>114</v>
      </c>
      <c r="B33" s="16"/>
      <c r="C33" s="366"/>
      <c r="D33" s="15"/>
      <c r="E33" s="76"/>
      <c r="F33" s="13"/>
      <c r="G33" s="366"/>
      <c r="H33" s="13"/>
      <c r="I33" s="17"/>
      <c r="J33" s="50"/>
      <c r="K33" s="366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14" t="s">
        <v>120</v>
      </c>
      <c r="F34" s="62"/>
      <c r="G34" s="366"/>
      <c r="H34" s="62"/>
      <c r="I34" s="31" t="s">
        <v>120</v>
      </c>
      <c r="J34" s="62"/>
      <c r="K34" s="366"/>
      <c r="L34" s="158"/>
    </row>
    <row r="35" spans="1:12" s="159" customFormat="1">
      <c r="A35" s="155" t="s">
        <v>113</v>
      </c>
      <c r="B35" s="156" t="s">
        <v>163</v>
      </c>
      <c r="C35" s="366"/>
      <c r="D35" s="62"/>
      <c r="E35" s="14" t="s">
        <v>120</v>
      </c>
      <c r="F35" s="62"/>
      <c r="G35" s="366"/>
      <c r="H35" s="161"/>
      <c r="I35" s="31" t="s">
        <v>120</v>
      </c>
      <c r="J35" s="62"/>
      <c r="K35" s="366"/>
      <c r="L35" s="158"/>
    </row>
    <row r="36" spans="1:12">
      <c r="A36" s="78" t="s">
        <v>82</v>
      </c>
      <c r="B36" s="16" t="s">
        <v>164</v>
      </c>
      <c r="C36" s="366"/>
      <c r="D36" s="52"/>
      <c r="E36" s="14" t="s">
        <v>120</v>
      </c>
      <c r="F36" s="52"/>
      <c r="G36" s="366"/>
      <c r="H36" s="52"/>
      <c r="I36" s="31"/>
      <c r="J36" s="52"/>
      <c r="K36" s="366"/>
      <c r="L36" s="154"/>
    </row>
    <row r="37" spans="1:12">
      <c r="A37" s="78" t="s">
        <v>165</v>
      </c>
      <c r="B37" s="16" t="s">
        <v>87</v>
      </c>
      <c r="C37" s="366"/>
      <c r="D37" s="52"/>
      <c r="E37" s="14" t="s">
        <v>120</v>
      </c>
      <c r="F37" s="52"/>
      <c r="G37" s="366"/>
      <c r="H37" s="52"/>
      <c r="I37" s="31"/>
      <c r="J37" s="52"/>
      <c r="K37" s="366"/>
      <c r="L37" s="154"/>
    </row>
    <row r="38" spans="1:12">
      <c r="A38" s="78" t="s">
        <v>166</v>
      </c>
      <c r="B38" s="16" t="s">
        <v>87</v>
      </c>
      <c r="C38" s="366"/>
      <c r="D38" s="52"/>
      <c r="E38" s="14" t="s">
        <v>120</v>
      </c>
      <c r="F38" s="52"/>
      <c r="G38" s="366"/>
      <c r="H38" s="52"/>
      <c r="I38" s="31"/>
      <c r="J38" s="52"/>
      <c r="K38" s="366"/>
      <c r="L38" s="154"/>
    </row>
    <row r="39" spans="1:12">
      <c r="A39" s="78" t="s">
        <v>86</v>
      </c>
      <c r="B39" s="16" t="s">
        <v>167</v>
      </c>
      <c r="C39" s="366"/>
      <c r="D39" s="52"/>
      <c r="E39" s="14" t="s">
        <v>120</v>
      </c>
      <c r="F39" s="52"/>
      <c r="G39" s="366"/>
      <c r="H39" s="52"/>
      <c r="I39" s="31"/>
      <c r="J39" s="52"/>
      <c r="K39" s="366"/>
      <c r="L39" s="154"/>
    </row>
    <row r="40" spans="1:12">
      <c r="A40" s="78"/>
      <c r="B40" s="16"/>
      <c r="C40" s="366"/>
      <c r="D40" s="13"/>
      <c r="E40" s="76"/>
      <c r="F40" s="13"/>
      <c r="G40" s="366"/>
      <c r="H40" s="13"/>
      <c r="I40" s="76"/>
      <c r="J40" s="13"/>
      <c r="K40" s="366"/>
      <c r="L40" s="76"/>
    </row>
    <row r="41" spans="1:12">
      <c r="A41" s="74" t="s">
        <v>35</v>
      </c>
      <c r="B41" s="72"/>
      <c r="C41" s="366"/>
      <c r="D41" s="13"/>
      <c r="E41" s="76"/>
      <c r="F41" s="13"/>
      <c r="G41" s="366"/>
      <c r="H41" s="13"/>
      <c r="I41" s="76"/>
      <c r="J41" s="13"/>
      <c r="K41" s="366"/>
      <c r="L41" s="76"/>
    </row>
    <row r="42" spans="1:12">
      <c r="A42" s="78" t="s">
        <v>36</v>
      </c>
      <c r="B42" s="16" t="s">
        <v>162</v>
      </c>
      <c r="C42" s="366"/>
      <c r="D42" s="52"/>
      <c r="E42" s="253">
        <v>13.573036100482451</v>
      </c>
      <c r="F42" s="52">
        <v>1</v>
      </c>
      <c r="G42" s="366"/>
      <c r="H42" s="52"/>
      <c r="I42" s="76"/>
      <c r="J42" s="13"/>
      <c r="K42" s="366"/>
      <c r="L42" s="154"/>
    </row>
    <row r="43" spans="1:12">
      <c r="A43" s="78" t="s">
        <v>37</v>
      </c>
      <c r="B43" s="16" t="s">
        <v>162</v>
      </c>
      <c r="C43" s="366"/>
      <c r="D43" s="52"/>
      <c r="E43" s="253">
        <v>0</v>
      </c>
      <c r="F43" s="52">
        <v>1</v>
      </c>
      <c r="G43" s="366"/>
      <c r="H43" s="52"/>
      <c r="I43" s="76"/>
      <c r="J43" s="13"/>
      <c r="K43" s="366"/>
      <c r="L43" s="154"/>
    </row>
    <row r="44" spans="1:12">
      <c r="A44" s="78" t="s">
        <v>38</v>
      </c>
      <c r="B44" s="16" t="s">
        <v>163</v>
      </c>
      <c r="C44" s="366"/>
      <c r="D44" s="52"/>
      <c r="E44" s="253">
        <v>0.81444427942957398</v>
      </c>
      <c r="F44" s="52">
        <v>1</v>
      </c>
      <c r="G44" s="366"/>
      <c r="H44" s="52"/>
      <c r="I44" s="76"/>
      <c r="J44" s="13"/>
      <c r="K44" s="366"/>
      <c r="L44" s="154"/>
    </row>
    <row r="45" spans="1:12">
      <c r="A45" s="78" t="s">
        <v>39</v>
      </c>
      <c r="B45" s="16" t="s">
        <v>162</v>
      </c>
      <c r="C45" s="366"/>
      <c r="D45" s="52"/>
      <c r="E45" s="253">
        <v>423.69679208290546</v>
      </c>
      <c r="F45" s="52">
        <v>1</v>
      </c>
      <c r="G45" s="366"/>
      <c r="H45" s="52"/>
      <c r="I45" s="76"/>
      <c r="J45" s="13"/>
      <c r="K45" s="366"/>
      <c r="L45" s="154"/>
    </row>
    <row r="46" spans="1:12">
      <c r="A46" s="78" t="s">
        <v>40</v>
      </c>
      <c r="B46" s="16" t="s">
        <v>168</v>
      </c>
      <c r="C46" s="366"/>
      <c r="D46" s="52"/>
      <c r="E46" s="253">
        <v>325.98256078584001</v>
      </c>
      <c r="F46" s="52">
        <v>1</v>
      </c>
      <c r="G46" s="366"/>
      <c r="H46" s="154"/>
      <c r="I46" s="138">
        <v>13562</v>
      </c>
      <c r="J46" s="52">
        <v>0.99667047401484865</v>
      </c>
      <c r="K46" s="366"/>
      <c r="L46" s="154"/>
    </row>
    <row r="47" spans="1:12">
      <c r="A47" s="78"/>
      <c r="B47" s="16"/>
      <c r="C47" s="366"/>
      <c r="D47" s="13"/>
      <c r="E47" s="253"/>
      <c r="F47" s="52"/>
      <c r="G47" s="366"/>
      <c r="H47" s="52"/>
      <c r="I47" s="76"/>
      <c r="J47" s="13"/>
      <c r="K47" s="366"/>
      <c r="L47" s="76"/>
    </row>
    <row r="48" spans="1:12">
      <c r="A48" s="78"/>
      <c r="B48" s="16"/>
      <c r="C48" s="366"/>
      <c r="D48" s="13"/>
      <c r="E48" s="76"/>
      <c r="F48" s="13"/>
      <c r="G48" s="366"/>
      <c r="H48" s="13"/>
      <c r="I48" s="76"/>
      <c r="J48" s="13"/>
      <c r="K48" s="366"/>
      <c r="L48" s="76"/>
    </row>
    <row r="49" spans="1:12">
      <c r="A49" s="74" t="s">
        <v>42</v>
      </c>
      <c r="B49" s="72"/>
      <c r="C49" s="366"/>
      <c r="D49" s="13"/>
      <c r="E49" s="76"/>
      <c r="F49" s="13"/>
      <c r="G49" s="366"/>
      <c r="H49" s="13"/>
      <c r="I49" s="76"/>
      <c r="J49" s="13"/>
      <c r="K49" s="366"/>
      <c r="L49" s="76"/>
    </row>
    <row r="50" spans="1:12">
      <c r="A50" s="78" t="s">
        <v>43</v>
      </c>
      <c r="B50" s="16" t="s">
        <v>162</v>
      </c>
      <c r="C50" s="366"/>
      <c r="D50" s="52"/>
      <c r="E50" s="14" t="s">
        <v>120</v>
      </c>
      <c r="F50" s="52"/>
      <c r="G50" s="366"/>
      <c r="H50" s="52"/>
      <c r="I50" s="31" t="s">
        <v>120</v>
      </c>
      <c r="J50" s="52"/>
      <c r="K50" s="366"/>
      <c r="L50" s="154"/>
    </row>
    <row r="51" spans="1:12" s="127" customFormat="1">
      <c r="A51" s="53" t="s">
        <v>103</v>
      </c>
      <c r="B51" s="122" t="s">
        <v>162</v>
      </c>
      <c r="C51" s="366"/>
      <c r="D51" s="124"/>
      <c r="E51" s="14" t="s">
        <v>120</v>
      </c>
      <c r="F51" s="124"/>
      <c r="G51" s="366"/>
      <c r="H51" s="124"/>
      <c r="I51" s="31" t="s">
        <v>120</v>
      </c>
      <c r="J51" s="124"/>
      <c r="K51" s="366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14" t="s">
        <v>120</v>
      </c>
      <c r="F52" s="124"/>
      <c r="G52" s="366"/>
      <c r="H52" s="124"/>
      <c r="I52" s="31" t="s">
        <v>120</v>
      </c>
      <c r="J52" s="124"/>
      <c r="K52" s="366"/>
      <c r="L52" s="165"/>
    </row>
    <row r="53" spans="1:12">
      <c r="A53" s="78" t="s">
        <v>44</v>
      </c>
      <c r="B53" s="16" t="s">
        <v>162</v>
      </c>
      <c r="C53" s="366"/>
      <c r="D53" s="13"/>
      <c r="E53" s="14" t="s">
        <v>120</v>
      </c>
      <c r="F53" s="52"/>
      <c r="G53" s="366"/>
      <c r="H53" s="52"/>
      <c r="I53" s="31" t="s">
        <v>120</v>
      </c>
      <c r="J53" s="52"/>
      <c r="K53" s="366"/>
      <c r="L53" s="154"/>
    </row>
    <row r="54" spans="1:12" ht="16">
      <c r="A54" s="78" t="s">
        <v>45</v>
      </c>
      <c r="B54" s="16" t="s">
        <v>162</v>
      </c>
      <c r="C54" s="366"/>
      <c r="D54" s="13"/>
      <c r="E54" s="14" t="s">
        <v>120</v>
      </c>
      <c r="F54" s="52"/>
      <c r="G54" s="366"/>
      <c r="H54" s="52"/>
      <c r="I54" s="31" t="s">
        <v>120</v>
      </c>
      <c r="J54" s="52"/>
      <c r="K54" s="366"/>
      <c r="L54" s="154"/>
    </row>
    <row r="55" spans="1:12">
      <c r="A55" s="78" t="s">
        <v>46</v>
      </c>
      <c r="B55" s="19" t="s">
        <v>169</v>
      </c>
      <c r="C55" s="366"/>
      <c r="D55" s="13"/>
      <c r="E55" s="14" t="s">
        <v>120</v>
      </c>
      <c r="F55" s="52"/>
      <c r="G55" s="366"/>
      <c r="H55" s="47"/>
      <c r="I55" s="76"/>
      <c r="J55" s="13"/>
      <c r="K55" s="366"/>
      <c r="L55" s="76"/>
    </row>
    <row r="56" spans="1:12">
      <c r="A56" s="78" t="s">
        <v>48</v>
      </c>
      <c r="B56" s="19" t="s">
        <v>162</v>
      </c>
      <c r="C56" s="366"/>
      <c r="D56" s="13"/>
      <c r="E56" s="14"/>
      <c r="F56" s="15"/>
      <c r="G56" s="366"/>
      <c r="H56" s="52"/>
      <c r="I56" s="369">
        <v>0.47</v>
      </c>
      <c r="J56" s="52"/>
      <c r="K56" s="366"/>
      <c r="L56" s="76"/>
    </row>
    <row r="57" spans="1:12">
      <c r="A57" s="78" t="s">
        <v>49</v>
      </c>
      <c r="B57" s="19" t="s">
        <v>162</v>
      </c>
      <c r="C57" s="366"/>
      <c r="D57" s="13"/>
      <c r="E57" s="14"/>
      <c r="F57" s="15"/>
      <c r="G57" s="366"/>
      <c r="H57" s="52"/>
      <c r="I57" s="369"/>
      <c r="J57" s="52"/>
      <c r="K57" s="366"/>
      <c r="L57" s="76"/>
    </row>
    <row r="58" spans="1:12">
      <c r="A58" s="78" t="s">
        <v>50</v>
      </c>
      <c r="B58" s="19" t="s">
        <v>162</v>
      </c>
      <c r="C58" s="366"/>
      <c r="D58" s="13"/>
      <c r="E58" s="14"/>
      <c r="F58" s="15"/>
      <c r="G58" s="366"/>
      <c r="H58" s="52"/>
      <c r="I58" s="31" t="s">
        <v>120</v>
      </c>
      <c r="J58" s="52"/>
      <c r="K58" s="366"/>
      <c r="L58" s="76"/>
    </row>
    <row r="59" spans="1:12">
      <c r="A59" s="78" t="s">
        <v>51</v>
      </c>
      <c r="B59" s="19" t="s">
        <v>169</v>
      </c>
      <c r="C59" s="366"/>
      <c r="D59" s="13"/>
      <c r="E59" s="14"/>
      <c r="F59" s="15"/>
      <c r="G59" s="366"/>
      <c r="H59" s="52"/>
      <c r="I59" s="31" t="s">
        <v>120</v>
      </c>
      <c r="J59" s="52"/>
      <c r="K59" s="366"/>
      <c r="L59" s="76"/>
    </row>
    <row r="60" spans="1:12">
      <c r="A60" s="78" t="s">
        <v>52</v>
      </c>
      <c r="B60" s="19" t="s">
        <v>162</v>
      </c>
      <c r="C60" s="366"/>
      <c r="D60" s="13"/>
      <c r="E60" s="14"/>
      <c r="F60" s="15"/>
      <c r="G60" s="366"/>
      <c r="H60" s="47"/>
      <c r="I60" s="179">
        <v>0.1</v>
      </c>
      <c r="J60" s="52"/>
      <c r="K60" s="366"/>
      <c r="L60" s="76"/>
    </row>
    <row r="61" spans="1:12">
      <c r="A61" s="78" t="s">
        <v>53</v>
      </c>
      <c r="B61" s="19" t="s">
        <v>162</v>
      </c>
      <c r="C61" s="366"/>
      <c r="D61" s="13"/>
      <c r="E61" s="14"/>
      <c r="F61" s="15"/>
      <c r="G61" s="366"/>
      <c r="H61" s="47"/>
      <c r="I61" s="179">
        <v>4.5999999999999999E-3</v>
      </c>
      <c r="J61" s="166"/>
      <c r="K61" s="366"/>
      <c r="L61" s="76"/>
    </row>
    <row r="62" spans="1:12">
      <c r="A62" s="78" t="s">
        <v>54</v>
      </c>
      <c r="B62" s="19" t="s">
        <v>162</v>
      </c>
      <c r="C62" s="366"/>
      <c r="D62" s="13"/>
      <c r="E62" s="14"/>
      <c r="F62" s="15"/>
      <c r="G62" s="366"/>
      <c r="H62" s="47"/>
      <c r="I62" s="76"/>
      <c r="J62" s="13"/>
      <c r="K62" s="366"/>
      <c r="L62" s="154"/>
    </row>
    <row r="63" spans="1:12">
      <c r="A63" s="78" t="s">
        <v>55</v>
      </c>
      <c r="B63" s="19" t="s">
        <v>162</v>
      </c>
      <c r="C63" s="366"/>
      <c r="D63" s="13"/>
      <c r="E63" s="14"/>
      <c r="F63" s="15"/>
      <c r="G63" s="366"/>
      <c r="H63" s="47"/>
      <c r="I63" s="76"/>
      <c r="J63" s="13"/>
      <c r="K63" s="366"/>
      <c r="L63" s="154"/>
    </row>
    <row r="64" spans="1:12">
      <c r="A64" s="78"/>
      <c r="B64" s="19"/>
      <c r="C64" s="366"/>
      <c r="D64" s="13"/>
      <c r="E64" s="14"/>
      <c r="F64" s="15"/>
      <c r="G64" s="366"/>
      <c r="H64" s="47"/>
      <c r="I64" s="76"/>
      <c r="J64" s="13"/>
      <c r="K64" s="366"/>
      <c r="L64" s="22"/>
    </row>
    <row r="65" spans="1:12">
      <c r="A65" s="74" t="s">
        <v>56</v>
      </c>
      <c r="B65" s="77"/>
      <c r="C65" s="366"/>
      <c r="D65" s="13"/>
      <c r="E65" s="14"/>
      <c r="F65" s="15"/>
      <c r="G65" s="366"/>
      <c r="H65" s="47"/>
      <c r="I65" s="76"/>
      <c r="J65" s="13"/>
      <c r="K65" s="366"/>
      <c r="L65" s="76"/>
    </row>
    <row r="66" spans="1:12">
      <c r="A66" s="78" t="s">
        <v>23</v>
      </c>
      <c r="B66" s="19" t="s">
        <v>163</v>
      </c>
      <c r="C66" s="366"/>
      <c r="D66" s="55"/>
      <c r="E66" s="14" t="s">
        <v>120</v>
      </c>
      <c r="F66" s="52"/>
      <c r="G66" s="366"/>
      <c r="H66" s="52"/>
      <c r="I66" s="31" t="s">
        <v>120</v>
      </c>
      <c r="J66" s="52"/>
      <c r="K66" s="366"/>
      <c r="L66" s="154"/>
    </row>
    <row r="67" spans="1:12">
      <c r="A67" s="78" t="s">
        <v>25</v>
      </c>
      <c r="B67" s="19" t="s">
        <v>163</v>
      </c>
      <c r="C67" s="366"/>
      <c r="D67" s="55"/>
      <c r="E67" s="14" t="s">
        <v>120</v>
      </c>
      <c r="F67" s="52"/>
      <c r="G67" s="366"/>
      <c r="H67" s="52"/>
      <c r="I67" s="31" t="s">
        <v>120</v>
      </c>
      <c r="J67" s="52"/>
      <c r="K67" s="366"/>
      <c r="L67" s="76"/>
    </row>
    <row r="68" spans="1:12">
      <c r="A68" s="78" t="s">
        <v>57</v>
      </c>
      <c r="B68" s="19" t="s">
        <v>162</v>
      </c>
      <c r="C68" s="366"/>
      <c r="D68" s="13"/>
      <c r="E68" s="14" t="s">
        <v>120</v>
      </c>
      <c r="F68" s="52"/>
      <c r="G68" s="366"/>
      <c r="H68" s="52"/>
      <c r="I68" s="31" t="s">
        <v>120</v>
      </c>
      <c r="J68" s="52"/>
      <c r="K68" s="366"/>
      <c r="L68" s="154"/>
    </row>
    <row r="69" spans="1:12">
      <c r="A69" s="78" t="s">
        <v>58</v>
      </c>
      <c r="B69" s="19" t="s">
        <v>162</v>
      </c>
      <c r="C69" s="366"/>
      <c r="D69" s="13"/>
      <c r="E69" s="14" t="s">
        <v>120</v>
      </c>
      <c r="F69" s="52"/>
      <c r="G69" s="366"/>
      <c r="H69" s="52"/>
      <c r="I69" s="31" t="s">
        <v>120</v>
      </c>
      <c r="J69" s="52"/>
      <c r="K69" s="366"/>
      <c r="L69" s="154"/>
    </row>
    <row r="70" spans="1:12">
      <c r="A70" s="78" t="s">
        <v>46</v>
      </c>
      <c r="B70" s="19" t="s">
        <v>169</v>
      </c>
      <c r="C70" s="366"/>
      <c r="D70" s="13"/>
      <c r="E70" s="14" t="s">
        <v>120</v>
      </c>
      <c r="F70" s="52"/>
      <c r="G70" s="366"/>
      <c r="H70" s="47"/>
      <c r="I70" s="76"/>
      <c r="J70" s="13"/>
      <c r="K70" s="366"/>
      <c r="L70" s="76"/>
    </row>
    <row r="71" spans="1:12">
      <c r="A71" s="78" t="s">
        <v>59</v>
      </c>
      <c r="B71" s="19" t="s">
        <v>162</v>
      </c>
      <c r="C71" s="366"/>
      <c r="D71" s="13"/>
      <c r="E71" s="14"/>
      <c r="F71" s="15"/>
      <c r="G71" s="366"/>
      <c r="H71" s="52"/>
      <c r="I71" s="31" t="s">
        <v>120</v>
      </c>
      <c r="J71" s="52"/>
      <c r="K71" s="366"/>
      <c r="L71" s="76"/>
    </row>
    <row r="72" spans="1:12">
      <c r="A72" s="78" t="s">
        <v>60</v>
      </c>
      <c r="B72" s="19" t="s">
        <v>169</v>
      </c>
      <c r="C72" s="366"/>
      <c r="D72" s="13"/>
      <c r="E72" s="14"/>
      <c r="F72" s="15"/>
      <c r="G72" s="366"/>
      <c r="H72" s="52"/>
      <c r="I72" s="31" t="s">
        <v>120</v>
      </c>
      <c r="J72" s="52"/>
      <c r="K72" s="366"/>
      <c r="L72" s="76"/>
    </row>
    <row r="73" spans="1:12">
      <c r="A73" s="78"/>
      <c r="B73" s="19"/>
      <c r="C73" s="366"/>
      <c r="D73" s="13"/>
      <c r="E73" s="14"/>
      <c r="F73" s="15"/>
      <c r="G73" s="366"/>
      <c r="H73" s="47"/>
      <c r="I73" s="31"/>
      <c r="J73" s="47"/>
      <c r="K73" s="366"/>
      <c r="L73" s="76"/>
    </row>
    <row r="74" spans="1:12">
      <c r="A74" s="74" t="s">
        <v>61</v>
      </c>
      <c r="B74" s="72"/>
      <c r="C74" s="366"/>
      <c r="D74" s="13"/>
      <c r="E74" s="14"/>
      <c r="F74" s="15"/>
      <c r="G74" s="366"/>
      <c r="H74" s="47"/>
      <c r="I74" s="31"/>
      <c r="J74" s="47"/>
      <c r="K74" s="366"/>
      <c r="L74" s="76"/>
    </row>
    <row r="75" spans="1:12">
      <c r="A75" s="78" t="s">
        <v>62</v>
      </c>
      <c r="B75" s="16" t="s">
        <v>162</v>
      </c>
      <c r="C75" s="366"/>
      <c r="D75" s="13"/>
      <c r="E75" s="14" t="s">
        <v>120</v>
      </c>
      <c r="F75" s="52"/>
      <c r="G75" s="366"/>
      <c r="H75" s="47"/>
      <c r="I75" s="31"/>
      <c r="J75" s="47"/>
      <c r="K75" s="366"/>
      <c r="L75" s="76"/>
    </row>
    <row r="76" spans="1:12">
      <c r="A76" s="78" t="s">
        <v>63</v>
      </c>
      <c r="B76" s="16" t="s">
        <v>162</v>
      </c>
      <c r="C76" s="366"/>
      <c r="D76" s="13"/>
      <c r="E76" s="14"/>
      <c r="F76" s="15"/>
      <c r="G76" s="366"/>
      <c r="H76" s="47"/>
      <c r="I76" s="31" t="s">
        <v>120</v>
      </c>
      <c r="J76" s="52"/>
      <c r="K76" s="366"/>
      <c r="L76" s="76"/>
    </row>
    <row r="77" spans="1:12">
      <c r="A77" s="78" t="s">
        <v>64</v>
      </c>
      <c r="B77" s="16" t="s">
        <v>162</v>
      </c>
      <c r="C77" s="366"/>
      <c r="D77" s="13"/>
      <c r="E77" s="14"/>
      <c r="F77" s="15"/>
      <c r="G77" s="366"/>
      <c r="H77" s="47"/>
      <c r="I77" s="31" t="s">
        <v>120</v>
      </c>
      <c r="J77" s="52"/>
      <c r="K77" s="366"/>
      <c r="L77" s="76"/>
    </row>
    <row r="78" spans="1:12">
      <c r="A78" s="78" t="s">
        <v>65</v>
      </c>
      <c r="B78" s="16" t="s">
        <v>162</v>
      </c>
      <c r="C78" s="366"/>
      <c r="D78" s="13"/>
      <c r="E78" s="14"/>
      <c r="F78" s="15"/>
      <c r="G78" s="366"/>
      <c r="H78" s="52"/>
      <c r="I78" s="31" t="s">
        <v>120</v>
      </c>
      <c r="J78" s="52"/>
      <c r="K78" s="366"/>
      <c r="L78" s="154"/>
    </row>
    <row r="79" spans="1:12">
      <c r="A79" s="78" t="s">
        <v>29</v>
      </c>
      <c r="B79" s="16" t="s">
        <v>162</v>
      </c>
      <c r="C79" s="366"/>
      <c r="D79" s="13"/>
      <c r="E79" s="14"/>
      <c r="F79" s="15"/>
      <c r="G79" s="366"/>
      <c r="H79" s="52"/>
      <c r="I79" s="31" t="s">
        <v>120</v>
      </c>
      <c r="J79" s="52"/>
      <c r="K79" s="366"/>
      <c r="L79" s="76"/>
    </row>
    <row r="80" spans="1:12">
      <c r="A80" s="78" t="s">
        <v>66</v>
      </c>
      <c r="B80" s="16" t="s">
        <v>162</v>
      </c>
      <c r="C80" s="366"/>
      <c r="D80" s="13"/>
      <c r="E80" s="14"/>
      <c r="F80" s="15"/>
      <c r="G80" s="366"/>
      <c r="H80" s="15"/>
      <c r="I80" s="76"/>
      <c r="J80" s="13"/>
      <c r="K80" s="366"/>
      <c r="L80" s="154"/>
    </row>
    <row r="81" spans="1:17">
      <c r="A81" s="78" t="s">
        <v>67</v>
      </c>
      <c r="B81" s="16" t="s">
        <v>162</v>
      </c>
      <c r="C81" s="366"/>
      <c r="D81" s="13"/>
      <c r="E81" s="14"/>
      <c r="F81" s="15"/>
      <c r="G81" s="366"/>
      <c r="H81" s="15"/>
      <c r="I81" s="76"/>
      <c r="J81" s="13"/>
      <c r="K81" s="366"/>
      <c r="L81" s="154"/>
    </row>
    <row r="82" spans="1:17">
      <c r="A82" s="78" t="s">
        <v>68</v>
      </c>
      <c r="B82" s="16" t="s">
        <v>162</v>
      </c>
      <c r="C82" s="366"/>
      <c r="D82" s="13"/>
      <c r="E82" s="14"/>
      <c r="F82" s="52"/>
      <c r="G82" s="366"/>
      <c r="H82" s="52"/>
      <c r="I82" s="76"/>
      <c r="J82" s="13"/>
      <c r="K82" s="366"/>
      <c r="L82" s="76"/>
    </row>
    <row r="83" spans="1:17">
      <c r="A83" s="78"/>
      <c r="B83" s="16"/>
      <c r="C83" s="366"/>
      <c r="D83" s="13"/>
      <c r="E83" s="14"/>
      <c r="F83" s="15"/>
      <c r="G83" s="366"/>
      <c r="H83" s="15"/>
      <c r="I83" s="76"/>
      <c r="J83" s="13"/>
      <c r="K83" s="366"/>
      <c r="L83" s="76"/>
    </row>
    <row r="84" spans="1:17">
      <c r="A84" s="74" t="s">
        <v>69</v>
      </c>
      <c r="B84" s="72"/>
      <c r="C84" s="366"/>
      <c r="D84" s="13"/>
      <c r="E84" s="14"/>
      <c r="F84" s="15"/>
      <c r="G84" s="366"/>
      <c r="H84" s="15"/>
      <c r="I84" s="76"/>
      <c r="J84" s="13"/>
      <c r="K84" s="366"/>
      <c r="L84" s="76"/>
    </row>
    <row r="85" spans="1:17">
      <c r="A85" s="78" t="s">
        <v>70</v>
      </c>
      <c r="B85" s="16" t="s">
        <v>162</v>
      </c>
      <c r="C85" s="366"/>
      <c r="D85" s="52"/>
      <c r="E85" s="14"/>
      <c r="F85" s="15"/>
      <c r="G85" s="366"/>
      <c r="H85" s="15"/>
      <c r="I85" s="76"/>
      <c r="J85" s="13"/>
      <c r="K85" s="366"/>
      <c r="L85" s="76"/>
    </row>
    <row r="86" spans="1:17">
      <c r="A86" s="78" t="s">
        <v>71</v>
      </c>
      <c r="B86" s="16" t="s">
        <v>162</v>
      </c>
      <c r="C86" s="366"/>
      <c r="D86" s="13"/>
      <c r="E86" s="14" t="s">
        <v>120</v>
      </c>
      <c r="F86" s="52"/>
      <c r="G86" s="366"/>
      <c r="H86" s="15"/>
      <c r="I86" s="76"/>
      <c r="J86" s="13"/>
      <c r="K86" s="366"/>
      <c r="L86" s="76"/>
    </row>
    <row r="87" spans="1:17">
      <c r="A87" s="78" t="s">
        <v>72</v>
      </c>
      <c r="B87" s="16" t="s">
        <v>162</v>
      </c>
      <c r="C87" s="366"/>
      <c r="D87" s="13"/>
      <c r="E87" s="14"/>
      <c r="F87" s="15"/>
      <c r="G87" s="366"/>
      <c r="H87" s="15"/>
      <c r="I87" s="31" t="s">
        <v>120</v>
      </c>
      <c r="J87" s="52"/>
      <c r="K87" s="366"/>
      <c r="L87" s="76"/>
    </row>
    <row r="88" spans="1:17">
      <c r="A88" s="78" t="s">
        <v>73</v>
      </c>
      <c r="B88" s="16" t="s">
        <v>162</v>
      </c>
      <c r="C88" s="366"/>
      <c r="D88" s="13"/>
      <c r="E88" s="14"/>
      <c r="F88" s="15"/>
      <c r="G88" s="366"/>
      <c r="H88" s="15"/>
      <c r="I88" s="31" t="s">
        <v>120</v>
      </c>
      <c r="J88" s="52"/>
      <c r="K88" s="366"/>
      <c r="L88" s="76"/>
    </row>
    <row r="89" spans="1:17">
      <c r="A89" s="78" t="s">
        <v>74</v>
      </c>
      <c r="B89" s="16" t="s">
        <v>162</v>
      </c>
      <c r="C89" s="366"/>
      <c r="D89" s="13"/>
      <c r="E89" s="14"/>
      <c r="F89" s="15"/>
      <c r="G89" s="366"/>
      <c r="H89" s="52"/>
      <c r="I89" s="31" t="s">
        <v>120</v>
      </c>
      <c r="J89" s="52"/>
      <c r="K89" s="366"/>
      <c r="L89" s="76"/>
    </row>
    <row r="90" spans="1:17">
      <c r="A90" s="78" t="s">
        <v>75</v>
      </c>
      <c r="B90" s="16" t="s">
        <v>162</v>
      </c>
      <c r="C90" s="366"/>
      <c r="D90" s="13"/>
      <c r="E90" s="14"/>
      <c r="F90" s="15"/>
      <c r="G90" s="366"/>
      <c r="H90" s="52"/>
      <c r="I90" s="31" t="s">
        <v>120</v>
      </c>
      <c r="J90" s="52"/>
      <c r="K90" s="366"/>
      <c r="L90" s="76"/>
    </row>
    <row r="91" spans="1:17">
      <c r="A91" s="78" t="s">
        <v>76</v>
      </c>
      <c r="B91" s="16" t="s">
        <v>162</v>
      </c>
      <c r="C91" s="366"/>
      <c r="D91" s="13"/>
      <c r="E91" s="14"/>
      <c r="F91" s="15"/>
      <c r="G91" s="366"/>
      <c r="H91" s="52"/>
      <c r="I91" s="31" t="s">
        <v>120</v>
      </c>
      <c r="J91" s="52"/>
      <c r="K91" s="366"/>
      <c r="L91" s="154"/>
    </row>
    <row r="92" spans="1:17">
      <c r="A92" s="78" t="s">
        <v>66</v>
      </c>
      <c r="B92" s="16" t="s">
        <v>162</v>
      </c>
      <c r="C92" s="366"/>
      <c r="D92" s="13"/>
      <c r="E92" s="14"/>
      <c r="F92" s="15"/>
      <c r="G92" s="366"/>
      <c r="H92" s="15"/>
      <c r="I92" s="76"/>
      <c r="J92" s="13"/>
      <c r="K92" s="366"/>
      <c r="L92" s="154"/>
    </row>
    <row r="93" spans="1:17">
      <c r="A93" s="78" t="s">
        <v>67</v>
      </c>
      <c r="B93" s="16" t="s">
        <v>162</v>
      </c>
      <c r="C93" s="366"/>
      <c r="D93" s="13"/>
      <c r="E93" s="14"/>
      <c r="F93" s="15"/>
      <c r="G93" s="366"/>
      <c r="H93" s="15"/>
      <c r="I93" s="76"/>
      <c r="J93" s="13"/>
      <c r="K93" s="366"/>
      <c r="L93" s="154"/>
    </row>
    <row r="94" spans="1:17">
      <c r="A94" s="78" t="s">
        <v>77</v>
      </c>
      <c r="B94" s="16" t="s">
        <v>162</v>
      </c>
      <c r="C94" s="366"/>
      <c r="D94" s="13"/>
      <c r="E94" s="14" t="s">
        <v>120</v>
      </c>
      <c r="F94" s="52"/>
      <c r="G94" s="366"/>
      <c r="H94" s="52"/>
      <c r="I94" s="76"/>
      <c r="J94" s="13"/>
      <c r="K94" s="366"/>
      <c r="L94" s="154"/>
    </row>
    <row r="95" spans="1:17">
      <c r="A95" s="78" t="s">
        <v>78</v>
      </c>
      <c r="B95" s="16" t="s">
        <v>162</v>
      </c>
      <c r="C95" s="367"/>
      <c r="D95" s="24"/>
      <c r="E95" s="35" t="s">
        <v>120</v>
      </c>
      <c r="F95" s="63"/>
      <c r="G95" s="367"/>
      <c r="H95" s="64"/>
      <c r="I95" s="23"/>
      <c r="J95" s="24"/>
      <c r="K95" s="367"/>
      <c r="L95" s="167"/>
    </row>
    <row r="96" spans="1:17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229</v>
      </c>
      <c r="B97" s="261"/>
      <c r="C97" s="127" t="s">
        <v>234</v>
      </c>
      <c r="D97" s="39"/>
      <c r="E97" s="39"/>
      <c r="F97" s="39"/>
      <c r="G97" s="170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0"/>
      <c r="D98" s="280"/>
      <c r="E98" s="289" t="s">
        <v>120</v>
      </c>
      <c r="F98" s="291"/>
      <c r="G98" s="289">
        <f>117/G9</f>
        <v>234.46893787575149</v>
      </c>
      <c r="H98" s="289"/>
      <c r="I98" s="289">
        <v>1786</v>
      </c>
      <c r="J98" s="291"/>
      <c r="K98" s="291"/>
      <c r="L98" s="288"/>
      <c r="M98" s="33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292"/>
      <c r="D99" s="292"/>
      <c r="E99" s="14">
        <v>936.38930000000005</v>
      </c>
      <c r="F99" s="293"/>
      <c r="G99" s="14"/>
      <c r="H99" s="14"/>
      <c r="I99" s="14"/>
      <c r="J99" s="293"/>
      <c r="K99" s="14"/>
      <c r="L99" s="294"/>
      <c r="M99" s="33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294"/>
      <c r="D100" s="294"/>
      <c r="E100" s="18">
        <v>9.2507000000000006E-2</v>
      </c>
      <c r="F100" s="294"/>
      <c r="G100" s="18"/>
      <c r="H100" s="18"/>
      <c r="I100" s="18"/>
      <c r="J100" s="18"/>
      <c r="K100" s="18"/>
      <c r="L100" s="294"/>
      <c r="M100" s="33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295"/>
      <c r="D101" s="295"/>
      <c r="E101" s="296">
        <v>1.396E-2</v>
      </c>
      <c r="F101" s="295"/>
      <c r="G101" s="296"/>
      <c r="H101" s="296"/>
      <c r="I101" s="296"/>
      <c r="J101" s="296"/>
      <c r="K101" s="296"/>
      <c r="L101" s="295"/>
      <c r="M101" s="44"/>
      <c r="N101" s="44"/>
      <c r="O101" s="44"/>
      <c r="P101" s="44"/>
      <c r="Q101" s="44"/>
    </row>
  </sheetData>
  <sheetProtection password="DE70" sheet="1" objects="1" scenarios="1"/>
  <mergeCells count="6">
    <mergeCell ref="C11:C95"/>
    <mergeCell ref="G11:G95"/>
    <mergeCell ref="K11:K95"/>
    <mergeCell ref="D4:E4"/>
    <mergeCell ref="D5:E5"/>
    <mergeCell ref="I56:I57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01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A98" sqref="A98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175</v>
      </c>
    </row>
    <row r="2" spans="1:17">
      <c r="A2" s="27"/>
    </row>
    <row r="3" spans="1:17">
      <c r="A3" s="149" t="s">
        <v>151</v>
      </c>
      <c r="I3" s="333"/>
    </row>
    <row r="4" spans="1:17">
      <c r="A4" s="28"/>
      <c r="B4" s="147" t="s">
        <v>0</v>
      </c>
      <c r="C4" s="247">
        <v>0.41189687896435323</v>
      </c>
      <c r="D4" s="370" t="s">
        <v>152</v>
      </c>
      <c r="E4" s="371"/>
      <c r="F4" s="37">
        <v>2185000</v>
      </c>
      <c r="G4" s="364" t="s">
        <v>178</v>
      </c>
      <c r="H4" s="365"/>
      <c r="I4" s="37">
        <v>3779000</v>
      </c>
      <c r="J4" s="364" t="s">
        <v>180</v>
      </c>
      <c r="K4" s="365"/>
      <c r="L4" s="1">
        <f>I4/(I4+I5)</f>
        <v>0.94474999999999998</v>
      </c>
      <c r="Q4" s="72"/>
    </row>
    <row r="5" spans="1:17">
      <c r="A5" s="29"/>
      <c r="B5" s="30" t="s">
        <v>3</v>
      </c>
      <c r="C5" s="249">
        <v>0.43976976591357159</v>
      </c>
      <c r="D5" s="370" t="s">
        <v>153</v>
      </c>
      <c r="E5" s="371"/>
      <c r="F5" s="38">
        <v>5920000</v>
      </c>
      <c r="G5" s="364" t="s">
        <v>179</v>
      </c>
      <c r="H5" s="365"/>
      <c r="I5" s="38">
        <v>221000</v>
      </c>
      <c r="J5" s="364" t="s">
        <v>180</v>
      </c>
      <c r="K5" s="365"/>
      <c r="L5" s="2">
        <f>I5/(I4+I5)</f>
        <v>5.525E-2</v>
      </c>
      <c r="Q5" s="72"/>
    </row>
    <row r="6" spans="1:17">
      <c r="A6" s="72"/>
      <c r="B6" s="72"/>
      <c r="C6" s="72"/>
      <c r="D6" s="72"/>
      <c r="E6" s="72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6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5" customHeight="1">
      <c r="A9" s="73"/>
      <c r="B9" s="9" t="s">
        <v>158</v>
      </c>
      <c r="C9" s="32"/>
      <c r="D9" s="46"/>
      <c r="E9" s="32">
        <v>1.9471874489626284</v>
      </c>
      <c r="F9" s="46" t="s">
        <v>170</v>
      </c>
      <c r="G9" s="10">
        <f>(C4*L4)+(L5*C5)</f>
        <v>0.41343685596829755</v>
      </c>
      <c r="H9" s="46" t="s">
        <v>170</v>
      </c>
      <c r="I9" s="11">
        <v>1</v>
      </c>
      <c r="J9" s="46" t="s">
        <v>170</v>
      </c>
      <c r="K9" s="12">
        <v>1</v>
      </c>
      <c r="L9" s="32" t="s">
        <v>170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>
      <c r="A11" s="75" t="s">
        <v>15</v>
      </c>
      <c r="B11" s="79" t="s">
        <v>160</v>
      </c>
      <c r="C11" s="366" t="s">
        <v>171</v>
      </c>
      <c r="D11" s="15"/>
      <c r="E11" s="14">
        <v>6719.9398396624219</v>
      </c>
      <c r="F11" s="52">
        <v>0.45225677486922361</v>
      </c>
      <c r="G11" s="14"/>
      <c r="H11" s="15"/>
      <c r="I11" s="14">
        <v>6301.1345862197923</v>
      </c>
      <c r="J11" s="52">
        <v>0.62513056428571434</v>
      </c>
      <c r="K11" s="14"/>
      <c r="L11" s="14"/>
    </row>
    <row r="12" spans="1:17">
      <c r="A12" s="75" t="s">
        <v>17</v>
      </c>
      <c r="B12" s="79" t="s">
        <v>160</v>
      </c>
      <c r="C12" s="366"/>
      <c r="D12" s="15"/>
      <c r="E12" s="14">
        <v>0</v>
      </c>
      <c r="F12" s="52">
        <v>0.45225677486922361</v>
      </c>
      <c r="G12" s="14"/>
      <c r="H12" s="15"/>
      <c r="I12" s="14">
        <v>0.1371361518660576</v>
      </c>
      <c r="J12" s="52">
        <v>0.62513056428571434</v>
      </c>
      <c r="K12" s="14"/>
      <c r="L12" s="14"/>
    </row>
    <row r="13" spans="1:17">
      <c r="A13" s="75" t="s">
        <v>18</v>
      </c>
      <c r="B13" s="79" t="s">
        <v>160</v>
      </c>
      <c r="C13" s="366"/>
      <c r="D13" s="15"/>
      <c r="E13" s="14">
        <v>0</v>
      </c>
      <c r="F13" s="52">
        <v>0.45225677486922361</v>
      </c>
      <c r="G13" s="14"/>
      <c r="H13" s="15"/>
      <c r="I13" s="14">
        <v>114.75627851411474</v>
      </c>
      <c r="J13" s="52">
        <v>0.62513056428571434</v>
      </c>
      <c r="K13" s="14"/>
      <c r="L13" s="14"/>
    </row>
    <row r="14" spans="1:17">
      <c r="A14" s="153" t="s">
        <v>161</v>
      </c>
      <c r="B14" s="79" t="s">
        <v>160</v>
      </c>
      <c r="C14" s="366"/>
      <c r="D14" s="13"/>
      <c r="E14" s="14">
        <v>0</v>
      </c>
      <c r="F14" s="52">
        <v>0.45225677486922361</v>
      </c>
      <c r="G14" s="76"/>
      <c r="H14" s="13"/>
      <c r="I14" s="76"/>
      <c r="J14" s="13"/>
      <c r="K14" s="76"/>
      <c r="L14" s="76"/>
    </row>
    <row r="15" spans="1:17">
      <c r="A15" s="153"/>
      <c r="B15" s="79"/>
      <c r="C15" s="366"/>
      <c r="D15" s="13"/>
      <c r="E15" s="76"/>
      <c r="F15" s="13"/>
      <c r="G15" s="76"/>
      <c r="H15" s="13"/>
      <c r="I15" s="76"/>
      <c r="J15" s="13"/>
      <c r="K15" s="76"/>
      <c r="L15" s="76"/>
    </row>
    <row r="16" spans="1:17">
      <c r="A16" s="74" t="s">
        <v>19</v>
      </c>
      <c r="B16" s="72"/>
      <c r="C16" s="366"/>
      <c r="D16" s="13"/>
      <c r="E16" s="76"/>
      <c r="F16" s="13"/>
      <c r="G16" s="76"/>
      <c r="H16" s="13"/>
      <c r="I16" s="76"/>
      <c r="J16" s="13"/>
      <c r="K16" s="76"/>
      <c r="L16" s="76"/>
    </row>
    <row r="17" spans="1:12">
      <c r="A17" s="78" t="s">
        <v>9</v>
      </c>
      <c r="B17" s="16" t="s">
        <v>162</v>
      </c>
      <c r="C17" s="366"/>
      <c r="D17" s="13"/>
      <c r="E17" s="14">
        <v>2156.2040916416136</v>
      </c>
      <c r="F17" s="52">
        <v>0.45225677486922361</v>
      </c>
      <c r="G17" s="76"/>
      <c r="H17" s="13"/>
      <c r="I17" s="76"/>
      <c r="J17" s="13"/>
      <c r="K17" s="76"/>
      <c r="L17" s="76"/>
    </row>
    <row r="18" spans="1:12">
      <c r="A18" s="78" t="s">
        <v>21</v>
      </c>
      <c r="B18" s="16" t="s">
        <v>162</v>
      </c>
      <c r="C18" s="366"/>
      <c r="D18" s="13"/>
      <c r="E18" s="14">
        <v>47.624707630076962</v>
      </c>
      <c r="F18" s="52">
        <v>0.45225677486922361</v>
      </c>
      <c r="G18" s="76"/>
      <c r="H18" s="13"/>
      <c r="I18" s="76"/>
      <c r="J18" s="13"/>
      <c r="K18" s="76"/>
      <c r="L18" s="76"/>
    </row>
    <row r="19" spans="1:12">
      <c r="A19" s="78" t="s">
        <v>22</v>
      </c>
      <c r="B19" s="16" t="s">
        <v>162</v>
      </c>
      <c r="C19" s="366"/>
      <c r="D19" s="13"/>
      <c r="E19" s="14">
        <v>30.262489885631709</v>
      </c>
      <c r="F19" s="52">
        <v>0.45225677486922361</v>
      </c>
      <c r="G19" s="76"/>
      <c r="H19" s="13"/>
      <c r="I19" s="76"/>
      <c r="J19" s="13"/>
      <c r="K19" s="76"/>
      <c r="L19" s="76"/>
    </row>
    <row r="20" spans="1:12">
      <c r="A20" s="78" t="s">
        <v>23</v>
      </c>
      <c r="B20" s="16" t="s">
        <v>163</v>
      </c>
      <c r="C20" s="366"/>
      <c r="D20" s="52"/>
      <c r="E20" s="14">
        <v>3.5697364602448145</v>
      </c>
      <c r="F20" s="52">
        <v>0.45225677486922361</v>
      </c>
      <c r="G20" s="31">
        <v>3.9241796825524697</v>
      </c>
      <c r="H20" s="52">
        <v>0.36887591818296478</v>
      </c>
      <c r="I20" s="14">
        <v>12.718704424344816</v>
      </c>
      <c r="J20" s="52">
        <v>0.68937151666666674</v>
      </c>
      <c r="K20" s="76">
        <v>5.0087057506683479</v>
      </c>
      <c r="L20" s="154">
        <v>0.53999097083941872</v>
      </c>
    </row>
    <row r="21" spans="1:12">
      <c r="A21" s="78" t="s">
        <v>25</v>
      </c>
      <c r="B21" s="16" t="s">
        <v>163</v>
      </c>
      <c r="C21" s="366"/>
      <c r="D21" s="52"/>
      <c r="E21" s="14">
        <v>0</v>
      </c>
      <c r="F21" s="52">
        <v>0.45225677486922361</v>
      </c>
      <c r="G21" s="31">
        <v>9.717172811038397</v>
      </c>
      <c r="H21" s="52">
        <v>0.57994090535227827</v>
      </c>
      <c r="I21" s="14">
        <v>31.33871122106072</v>
      </c>
      <c r="J21" s="52">
        <v>0.74966723095238097</v>
      </c>
      <c r="K21" s="76"/>
      <c r="L21" s="76"/>
    </row>
    <row r="22" spans="1:12">
      <c r="A22" s="78" t="s">
        <v>26</v>
      </c>
      <c r="B22" s="16" t="s">
        <v>162</v>
      </c>
      <c r="C22" s="366"/>
      <c r="D22" s="15"/>
      <c r="E22" s="14"/>
      <c r="F22" s="15"/>
      <c r="G22" s="61">
        <v>593.14336008953705</v>
      </c>
      <c r="H22" s="52">
        <v>0.68249680564267245</v>
      </c>
      <c r="I22" s="14"/>
      <c r="J22" s="15"/>
      <c r="K22" s="76"/>
      <c r="L22" s="76"/>
    </row>
    <row r="23" spans="1:12">
      <c r="A23" s="78" t="s">
        <v>27</v>
      </c>
      <c r="B23" s="16" t="s">
        <v>162</v>
      </c>
      <c r="C23" s="366"/>
      <c r="D23" s="15"/>
      <c r="E23" s="14"/>
      <c r="F23" s="15"/>
      <c r="G23" s="61">
        <v>160.19104359183578</v>
      </c>
      <c r="H23" s="52">
        <v>0.68249680564267245</v>
      </c>
      <c r="I23" s="14"/>
      <c r="J23" s="15"/>
      <c r="K23" s="76"/>
      <c r="L23" s="76"/>
    </row>
    <row r="24" spans="1:12">
      <c r="A24" s="78" t="s">
        <v>28</v>
      </c>
      <c r="B24" s="16" t="s">
        <v>162</v>
      </c>
      <c r="C24" s="366"/>
      <c r="D24" s="15"/>
      <c r="E24" s="14"/>
      <c r="F24" s="15"/>
      <c r="G24" s="14">
        <v>11.113495427760112</v>
      </c>
      <c r="H24" s="52">
        <v>0.49783889709490098</v>
      </c>
      <c r="I24" s="14">
        <v>6.7037703582287484</v>
      </c>
      <c r="J24" s="52">
        <v>0.29316842142857147</v>
      </c>
      <c r="K24" s="76"/>
      <c r="L24" s="76"/>
    </row>
    <row r="25" spans="1:12">
      <c r="A25" s="78" t="s">
        <v>29</v>
      </c>
      <c r="B25" s="16" t="s">
        <v>162</v>
      </c>
      <c r="C25" s="366"/>
      <c r="D25" s="15"/>
      <c r="E25" s="14"/>
      <c r="F25" s="15"/>
      <c r="G25" s="14">
        <v>1.2804347700227194</v>
      </c>
      <c r="H25" s="52">
        <v>0.14812668615340976</v>
      </c>
      <c r="I25" s="14">
        <v>5.2543820259908012</v>
      </c>
      <c r="J25" s="52">
        <v>0.40493246904761909</v>
      </c>
      <c r="K25" s="76"/>
      <c r="L25" s="76"/>
    </row>
    <row r="26" spans="1:12">
      <c r="A26" s="78" t="s">
        <v>10</v>
      </c>
      <c r="B26" s="16" t="s">
        <v>162</v>
      </c>
      <c r="C26" s="366"/>
      <c r="D26" s="15"/>
      <c r="E26" s="14"/>
      <c r="F26" s="15"/>
      <c r="G26" s="76"/>
      <c r="H26" s="13"/>
      <c r="I26" s="14">
        <v>1908.4464699296445</v>
      </c>
      <c r="J26" s="52">
        <v>0.74966723095238097</v>
      </c>
      <c r="K26" s="76"/>
      <c r="L26" s="76"/>
    </row>
    <row r="27" spans="1:12">
      <c r="A27" s="78" t="s">
        <v>30</v>
      </c>
      <c r="B27" s="16" t="s">
        <v>162</v>
      </c>
      <c r="C27" s="366"/>
      <c r="D27" s="15"/>
      <c r="E27" s="14"/>
      <c r="F27" s="15"/>
      <c r="G27" s="76"/>
      <c r="H27" s="13"/>
      <c r="I27" s="14">
        <v>413.47984070117121</v>
      </c>
      <c r="J27" s="52">
        <v>0.92503110404761901</v>
      </c>
      <c r="K27" s="76"/>
      <c r="L27" s="76"/>
    </row>
    <row r="28" spans="1:12">
      <c r="A28" s="78" t="s">
        <v>31</v>
      </c>
      <c r="B28" s="16" t="s">
        <v>162</v>
      </c>
      <c r="C28" s="366"/>
      <c r="D28" s="15"/>
      <c r="E28" s="14"/>
      <c r="F28" s="15"/>
      <c r="G28" s="76"/>
      <c r="H28" s="13"/>
      <c r="I28" s="14">
        <v>5.5454272809390712</v>
      </c>
      <c r="J28" s="52">
        <v>0.50864151666666668</v>
      </c>
      <c r="K28" s="76"/>
      <c r="L28" s="76"/>
    </row>
    <row r="29" spans="1:12">
      <c r="A29" s="78" t="s">
        <v>32</v>
      </c>
      <c r="B29" s="16" t="s">
        <v>162</v>
      </c>
      <c r="C29" s="366"/>
      <c r="D29" s="15"/>
      <c r="E29" s="14"/>
      <c r="F29" s="15"/>
      <c r="G29" s="76"/>
      <c r="H29" s="13"/>
      <c r="I29" s="14">
        <v>16.433521756038566</v>
      </c>
      <c r="J29" s="52">
        <v>0.74966723095238097</v>
      </c>
      <c r="K29" s="76"/>
      <c r="L29" s="76"/>
    </row>
    <row r="30" spans="1:12">
      <c r="A30" s="78" t="s">
        <v>33</v>
      </c>
      <c r="B30" s="16" t="s">
        <v>162</v>
      </c>
      <c r="C30" s="366"/>
      <c r="D30" s="15"/>
      <c r="E30" s="14"/>
      <c r="F30" s="15"/>
      <c r="G30" s="76"/>
      <c r="H30" s="13"/>
      <c r="I30" s="17"/>
      <c r="J30" s="50"/>
      <c r="K30" s="14">
        <v>1000</v>
      </c>
      <c r="L30" s="154">
        <v>0</v>
      </c>
    </row>
    <row r="31" spans="1:12" ht="18.75" customHeight="1">
      <c r="A31" s="78" t="s">
        <v>34</v>
      </c>
      <c r="B31" s="16" t="s">
        <v>162</v>
      </c>
      <c r="C31" s="366"/>
      <c r="D31" s="15"/>
      <c r="E31" s="14"/>
      <c r="F31" s="15"/>
      <c r="G31" s="76"/>
      <c r="H31" s="13"/>
      <c r="I31" s="17"/>
      <c r="J31" s="50"/>
      <c r="K31" s="76">
        <v>5.299685835509986E-2</v>
      </c>
      <c r="L31" s="154">
        <v>0.1483915454307102</v>
      </c>
    </row>
    <row r="32" spans="1:12" ht="18.75" customHeight="1">
      <c r="A32" s="78"/>
      <c r="B32" s="16"/>
      <c r="C32" s="366"/>
      <c r="D32" s="15"/>
      <c r="E32" s="14"/>
      <c r="F32" s="15"/>
      <c r="G32" s="76"/>
      <c r="H32" s="13"/>
      <c r="I32" s="17"/>
      <c r="J32" s="50"/>
      <c r="K32" s="76"/>
      <c r="L32" s="154"/>
    </row>
    <row r="33" spans="1:12">
      <c r="A33" s="58" t="s">
        <v>114</v>
      </c>
      <c r="B33" s="16"/>
      <c r="C33" s="366"/>
      <c r="D33" s="15"/>
      <c r="E33" s="76"/>
      <c r="F33" s="13"/>
      <c r="G33" s="76"/>
      <c r="H33" s="13"/>
      <c r="I33" s="17"/>
      <c r="J33" s="50"/>
      <c r="K33" s="18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157">
        <v>1.3642481171714413</v>
      </c>
      <c r="F34" s="62">
        <v>0.45225677486922361</v>
      </c>
      <c r="G34" s="157">
        <v>0.23430361193834778</v>
      </c>
      <c r="H34" s="62">
        <v>0.36887591818296478</v>
      </c>
      <c r="I34" s="157">
        <v>2.2902567565450904</v>
      </c>
      <c r="J34" s="62">
        <v>0.68931547619047617</v>
      </c>
      <c r="K34" s="157">
        <v>0.70074428186886262</v>
      </c>
      <c r="L34" s="158">
        <v>0.1909089189804743</v>
      </c>
    </row>
    <row r="35" spans="1:12" s="159" customFormat="1">
      <c r="A35" s="155" t="s">
        <v>113</v>
      </c>
      <c r="B35" s="156" t="s">
        <v>163</v>
      </c>
      <c r="C35" s="366"/>
      <c r="D35" s="62"/>
      <c r="E35" s="157">
        <v>0</v>
      </c>
      <c r="F35" s="62">
        <v>0.45225677486922361</v>
      </c>
      <c r="G35" s="157">
        <v>0</v>
      </c>
      <c r="H35" s="62">
        <v>0.57994090535227827</v>
      </c>
      <c r="I35" s="157">
        <v>0</v>
      </c>
      <c r="J35" s="62">
        <v>0.74966723095238097</v>
      </c>
      <c r="K35" s="157">
        <v>0</v>
      </c>
      <c r="L35" s="158">
        <v>0.53999097083941872</v>
      </c>
    </row>
    <row r="36" spans="1:12">
      <c r="A36" s="78" t="s">
        <v>82</v>
      </c>
      <c r="B36" s="16" t="s">
        <v>164</v>
      </c>
      <c r="C36" s="366"/>
      <c r="D36" s="52"/>
      <c r="E36" s="25">
        <v>6.5364653744857543E-7</v>
      </c>
      <c r="F36" s="52">
        <v>0.93135205036791036</v>
      </c>
      <c r="G36" s="31"/>
      <c r="H36" s="52"/>
      <c r="I36" s="31"/>
      <c r="J36" s="52"/>
      <c r="K36" s="31"/>
      <c r="L36" s="154"/>
    </row>
    <row r="37" spans="1:12">
      <c r="A37" s="78" t="s">
        <v>165</v>
      </c>
      <c r="B37" s="16" t="s">
        <v>87</v>
      </c>
      <c r="C37" s="366"/>
      <c r="D37" s="52"/>
      <c r="E37" s="31" t="s">
        <v>135</v>
      </c>
      <c r="F37" s="52">
        <v>0.47150678436543597</v>
      </c>
      <c r="G37" s="31"/>
      <c r="H37" s="52"/>
      <c r="I37" s="31"/>
      <c r="J37" s="52"/>
      <c r="K37" s="31"/>
      <c r="L37" s="154"/>
    </row>
    <row r="38" spans="1:12">
      <c r="A38" s="78" t="s">
        <v>166</v>
      </c>
      <c r="B38" s="16" t="s">
        <v>87</v>
      </c>
      <c r="C38" s="366"/>
      <c r="D38" s="52"/>
      <c r="E38" s="31" t="s">
        <v>133</v>
      </c>
      <c r="F38" s="52">
        <v>0.74846517467604345</v>
      </c>
      <c r="G38" s="31"/>
      <c r="H38" s="52"/>
      <c r="I38" s="31"/>
      <c r="J38" s="52"/>
      <c r="K38" s="31"/>
      <c r="L38" s="154"/>
    </row>
    <row r="39" spans="1:12">
      <c r="A39" s="78" t="s">
        <v>86</v>
      </c>
      <c r="B39" s="16" t="s">
        <v>167</v>
      </c>
      <c r="C39" s="366"/>
      <c r="D39" s="52"/>
      <c r="E39" s="163">
        <v>1.4613374296094152E-5</v>
      </c>
      <c r="F39" s="52">
        <v>0.74846517467604345</v>
      </c>
      <c r="G39" s="31"/>
      <c r="H39" s="52"/>
      <c r="I39" s="31"/>
      <c r="J39" s="52"/>
      <c r="K39" s="31"/>
      <c r="L39" s="154"/>
    </row>
    <row r="40" spans="1:12">
      <c r="A40" s="78"/>
      <c r="B40" s="16"/>
      <c r="C40" s="366"/>
      <c r="D40" s="13"/>
      <c r="E40" s="76"/>
      <c r="F40" s="13"/>
      <c r="G40" s="76"/>
      <c r="H40" s="13"/>
      <c r="I40" s="76"/>
      <c r="J40" s="13"/>
      <c r="K40" s="76"/>
      <c r="L40" s="76"/>
    </row>
    <row r="41" spans="1:12">
      <c r="A41" s="74" t="s">
        <v>35</v>
      </c>
      <c r="B41" s="72"/>
      <c r="C41" s="366"/>
      <c r="D41" s="13"/>
      <c r="E41" s="76"/>
      <c r="F41" s="13"/>
      <c r="G41" s="76"/>
      <c r="H41" s="13"/>
      <c r="I41" s="76"/>
      <c r="J41" s="13"/>
      <c r="K41" s="76"/>
      <c r="L41" s="76"/>
    </row>
    <row r="42" spans="1:12">
      <c r="A42" s="78" t="s">
        <v>36</v>
      </c>
      <c r="B42" s="16" t="s">
        <v>162</v>
      </c>
      <c r="C42" s="366"/>
      <c r="D42" s="52"/>
      <c r="E42" s="14">
        <v>0.7552104453282561</v>
      </c>
      <c r="F42" s="52">
        <v>0.75775094419482969</v>
      </c>
      <c r="G42" s="14">
        <v>14.550045575519617</v>
      </c>
      <c r="H42" s="52">
        <v>0.68413332234810409</v>
      </c>
      <c r="I42" s="76"/>
      <c r="J42" s="13"/>
      <c r="K42" s="14">
        <v>2.371450884589327</v>
      </c>
      <c r="L42" s="154">
        <v>0.90560151920727205</v>
      </c>
    </row>
    <row r="43" spans="1:12">
      <c r="A43" s="78" t="s">
        <v>37</v>
      </c>
      <c r="B43" s="16" t="s">
        <v>162</v>
      </c>
      <c r="C43" s="366"/>
      <c r="D43" s="52"/>
      <c r="E43" s="14">
        <v>5.2632591880450906E-2</v>
      </c>
      <c r="F43" s="52">
        <v>0.75775094419482969</v>
      </c>
      <c r="G43" s="14">
        <v>0</v>
      </c>
      <c r="H43" s="52">
        <v>0.68413332234810409</v>
      </c>
      <c r="I43" s="76"/>
      <c r="J43" s="13"/>
      <c r="K43" s="14">
        <v>1.5949146641466284E-2</v>
      </c>
      <c r="L43" s="154">
        <v>0.90560151920727205</v>
      </c>
    </row>
    <row r="44" spans="1:12">
      <c r="A44" s="78" t="s">
        <v>38</v>
      </c>
      <c r="B44" s="16" t="s">
        <v>163</v>
      </c>
      <c r="C44" s="366"/>
      <c r="D44" s="52"/>
      <c r="E44" s="14">
        <v>229.27973811495411</v>
      </c>
      <c r="F44" s="52">
        <v>0.75775094419482969</v>
      </c>
      <c r="G44" s="14">
        <v>45.916804806770955</v>
      </c>
      <c r="H44" s="52">
        <v>0.68413332234810409</v>
      </c>
      <c r="I44" s="76"/>
      <c r="J44" s="13"/>
      <c r="K44" s="14">
        <v>38.555448897437884</v>
      </c>
      <c r="L44" s="154">
        <v>0.90560151920727205</v>
      </c>
    </row>
    <row r="45" spans="1:12">
      <c r="A45" s="78" t="s">
        <v>39</v>
      </c>
      <c r="B45" s="16" t="s">
        <v>162</v>
      </c>
      <c r="C45" s="366"/>
      <c r="D45" s="52"/>
      <c r="E45" s="14">
        <v>0</v>
      </c>
      <c r="F45" s="52">
        <v>0.75775094419482969</v>
      </c>
      <c r="G45" s="61">
        <v>0</v>
      </c>
      <c r="H45" s="52">
        <v>0.68413332234810409</v>
      </c>
      <c r="I45" s="76"/>
      <c r="J45" s="13"/>
      <c r="K45" s="61">
        <v>0</v>
      </c>
      <c r="L45" s="154">
        <f>L44</f>
        <v>0.90560151920727205</v>
      </c>
    </row>
    <row r="46" spans="1:12">
      <c r="A46" s="78" t="s">
        <v>40</v>
      </c>
      <c r="B46" s="16" t="s">
        <v>168</v>
      </c>
      <c r="C46" s="366"/>
      <c r="D46" s="52"/>
      <c r="E46" s="14">
        <v>85.230921116234356</v>
      </c>
      <c r="F46" s="52">
        <v>0.75775094419482969</v>
      </c>
      <c r="G46" s="14">
        <v>89.105870175811717</v>
      </c>
      <c r="H46" s="52">
        <v>0.68249680564267245</v>
      </c>
      <c r="I46" s="14">
        <v>14854.070585879244</v>
      </c>
      <c r="J46" s="52">
        <v>0.92503110404761901</v>
      </c>
      <c r="K46" s="14">
        <v>94.794327777591576</v>
      </c>
      <c r="L46" s="154">
        <v>0.90560151920727205</v>
      </c>
    </row>
    <row r="47" spans="1:12">
      <c r="A47" s="78"/>
      <c r="B47" s="16"/>
      <c r="C47" s="366"/>
      <c r="D47" s="13"/>
      <c r="E47" s="14"/>
      <c r="F47" s="13"/>
      <c r="G47" s="76"/>
      <c r="H47" s="52"/>
      <c r="I47" s="76"/>
      <c r="J47" s="13"/>
      <c r="K47" s="76"/>
      <c r="L47" s="76"/>
    </row>
    <row r="48" spans="1:12">
      <c r="A48" s="78"/>
      <c r="B48" s="16"/>
      <c r="C48" s="366"/>
      <c r="D48" s="13"/>
      <c r="E48" s="76"/>
      <c r="F48" s="13"/>
      <c r="G48" s="76"/>
      <c r="H48" s="13"/>
      <c r="I48" s="76"/>
      <c r="J48" s="13"/>
      <c r="K48" s="76"/>
      <c r="L48" s="76"/>
    </row>
    <row r="49" spans="1:12">
      <c r="A49" s="74" t="s">
        <v>42</v>
      </c>
      <c r="B49" s="72"/>
      <c r="C49" s="366"/>
      <c r="D49" s="13"/>
      <c r="E49" s="76"/>
      <c r="F49" s="13"/>
      <c r="G49" s="76"/>
      <c r="H49" s="13"/>
      <c r="I49" s="76"/>
      <c r="J49" s="13"/>
      <c r="K49" s="76"/>
      <c r="L49" s="76"/>
    </row>
    <row r="50" spans="1:12">
      <c r="A50" s="78" t="s">
        <v>43</v>
      </c>
      <c r="B50" s="16" t="s">
        <v>162</v>
      </c>
      <c r="C50" s="366"/>
      <c r="D50" s="52"/>
      <c r="E50" s="31">
        <v>1.1976011980511422E-2</v>
      </c>
      <c r="F50" s="52">
        <v>0.45225677486922361</v>
      </c>
      <c r="G50" s="31">
        <v>0.20841820677524259</v>
      </c>
      <c r="H50" s="52">
        <v>0.45647959311731451</v>
      </c>
      <c r="I50" s="14">
        <v>0.75721689996444042</v>
      </c>
      <c r="J50" s="52">
        <v>0.74966723095238097</v>
      </c>
      <c r="K50" s="76">
        <v>3.7883673732208231E-2</v>
      </c>
      <c r="L50" s="154">
        <v>0.35329852490625602</v>
      </c>
    </row>
    <row r="51" spans="1:12" s="127" customFormat="1">
      <c r="A51" s="53" t="s">
        <v>103</v>
      </c>
      <c r="B51" s="122" t="s">
        <v>162</v>
      </c>
      <c r="C51" s="366"/>
      <c r="D51" s="124"/>
      <c r="E51" s="125" t="s">
        <v>120</v>
      </c>
      <c r="F51" s="124"/>
      <c r="G51" s="123">
        <v>1.564977656812121E-2</v>
      </c>
      <c r="H51" s="124">
        <v>4.6074433550588829E-2</v>
      </c>
      <c r="I51" s="125">
        <v>0.70559439558039327</v>
      </c>
      <c r="J51" s="124">
        <v>0.23630071428571428</v>
      </c>
      <c r="K51" s="123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125" t="s">
        <v>120</v>
      </c>
      <c r="F52" s="124"/>
      <c r="G52" s="125" t="s">
        <v>120</v>
      </c>
      <c r="H52" s="124"/>
      <c r="I52" s="125">
        <v>0.1445660667433247</v>
      </c>
      <c r="J52" s="124">
        <v>3.7478333333333336E-2</v>
      </c>
      <c r="K52" s="125"/>
      <c r="L52" s="165"/>
    </row>
    <row r="53" spans="1:12">
      <c r="A53" s="78" t="s">
        <v>44</v>
      </c>
      <c r="B53" s="16" t="s">
        <v>162</v>
      </c>
      <c r="C53" s="366"/>
      <c r="D53" s="13"/>
      <c r="E53" s="31">
        <v>0.24763066127548508</v>
      </c>
      <c r="F53" s="52">
        <v>0.31705818193657614</v>
      </c>
      <c r="G53" s="14">
        <v>0.92373705132273387</v>
      </c>
      <c r="H53" s="52">
        <v>0.3772839324731449</v>
      </c>
      <c r="I53" s="31">
        <v>7.6883475123170708</v>
      </c>
      <c r="J53" s="52">
        <v>0.74966723095238097</v>
      </c>
      <c r="K53" s="76">
        <v>0.18762191549621862</v>
      </c>
      <c r="L53" s="154">
        <v>0.23932375295084291</v>
      </c>
    </row>
    <row r="54" spans="1:12" ht="16">
      <c r="A54" s="78" t="s">
        <v>45</v>
      </c>
      <c r="B54" s="16" t="s">
        <v>162</v>
      </c>
      <c r="C54" s="366"/>
      <c r="D54" s="13"/>
      <c r="E54" s="31">
        <v>0.28680186486829012</v>
      </c>
      <c r="F54" s="52">
        <v>0.45225677486922361</v>
      </c>
      <c r="G54" s="31">
        <v>0.35181038600809061</v>
      </c>
      <c r="H54" s="52">
        <v>0.3772839324731449</v>
      </c>
      <c r="I54" s="31">
        <v>0.42245438216853642</v>
      </c>
      <c r="J54" s="52">
        <v>0.31607223095238096</v>
      </c>
      <c r="K54" s="76">
        <v>0.10968956746656994</v>
      </c>
      <c r="L54" s="154">
        <v>0.50773249718333913</v>
      </c>
    </row>
    <row r="55" spans="1:12">
      <c r="A55" s="78" t="s">
        <v>46</v>
      </c>
      <c r="B55" s="19" t="s">
        <v>169</v>
      </c>
      <c r="C55" s="366"/>
      <c r="D55" s="13"/>
      <c r="E55" s="125" t="s">
        <v>120</v>
      </c>
      <c r="F55" s="124"/>
      <c r="G55" s="31"/>
      <c r="H55" s="47"/>
      <c r="I55" s="76"/>
      <c r="J55" s="13"/>
      <c r="K55" s="76"/>
      <c r="L55" s="76"/>
    </row>
    <row r="56" spans="1:12">
      <c r="A56" s="78" t="s">
        <v>48</v>
      </c>
      <c r="B56" s="19" t="s">
        <v>162</v>
      </c>
      <c r="C56" s="366"/>
      <c r="D56" s="13"/>
      <c r="E56" s="14"/>
      <c r="F56" s="15"/>
      <c r="G56" s="18">
        <v>3.0180813238836635E-2</v>
      </c>
      <c r="H56" s="52">
        <v>0.5841437971951613</v>
      </c>
      <c r="I56" s="31">
        <v>0.15098521276636775</v>
      </c>
      <c r="J56" s="52">
        <v>0.64387699285714284</v>
      </c>
      <c r="K56" s="76"/>
      <c r="L56" s="76"/>
    </row>
    <row r="57" spans="1:12">
      <c r="A57" s="78" t="s">
        <v>49</v>
      </c>
      <c r="B57" s="19" t="s">
        <v>162</v>
      </c>
      <c r="C57" s="366"/>
      <c r="D57" s="13"/>
      <c r="E57" s="14"/>
      <c r="F57" s="15"/>
      <c r="G57" s="76">
        <v>5.033459567870497E-2</v>
      </c>
      <c r="H57" s="52">
        <v>0.72699614341463603</v>
      </c>
      <c r="I57" s="31">
        <v>0.3034989966178821</v>
      </c>
      <c r="J57" s="52">
        <v>0.70393485</v>
      </c>
      <c r="K57" s="76"/>
      <c r="L57" s="76"/>
    </row>
    <row r="58" spans="1:12">
      <c r="A58" s="78" t="s">
        <v>50</v>
      </c>
      <c r="B58" s="19" t="s">
        <v>162</v>
      </c>
      <c r="C58" s="366"/>
      <c r="D58" s="13"/>
      <c r="E58" s="14"/>
      <c r="F58" s="15"/>
      <c r="G58" s="76">
        <v>0.1181186875596911</v>
      </c>
      <c r="H58" s="52">
        <v>0.27872478472615847</v>
      </c>
      <c r="I58" s="76">
        <v>2.8913934410120475E-2</v>
      </c>
      <c r="J58" s="52">
        <v>0.24531342142857143</v>
      </c>
      <c r="K58" s="76"/>
      <c r="L58" s="76"/>
    </row>
    <row r="59" spans="1:12">
      <c r="A59" s="78" t="s">
        <v>51</v>
      </c>
      <c r="B59" s="19" t="s">
        <v>169</v>
      </c>
      <c r="C59" s="366"/>
      <c r="D59" s="13"/>
      <c r="E59" s="14"/>
      <c r="F59" s="15"/>
      <c r="G59" s="18">
        <v>3.7283119008188195E-3</v>
      </c>
      <c r="H59" s="52">
        <v>0.20387717846260453</v>
      </c>
      <c r="I59" s="31">
        <v>1.4987902497051377</v>
      </c>
      <c r="J59" s="52">
        <v>0.10467913571428571</v>
      </c>
      <c r="K59" s="76"/>
      <c r="L59" s="76"/>
    </row>
    <row r="60" spans="1:12">
      <c r="A60" s="78" t="s">
        <v>52</v>
      </c>
      <c r="B60" s="19" t="s">
        <v>162</v>
      </c>
      <c r="C60" s="366"/>
      <c r="D60" s="13"/>
      <c r="E60" s="14"/>
      <c r="F60" s="15"/>
      <c r="G60" s="31"/>
      <c r="H60" s="47"/>
      <c r="I60" s="17">
        <v>1.7872289215814675E-2</v>
      </c>
      <c r="J60" s="52">
        <v>0.91735713075119052</v>
      </c>
      <c r="K60" s="76"/>
      <c r="L60" s="76"/>
    </row>
    <row r="61" spans="1:12">
      <c r="A61" s="78" t="s">
        <v>53</v>
      </c>
      <c r="B61" s="19" t="s">
        <v>162</v>
      </c>
      <c r="C61" s="366"/>
      <c r="D61" s="13"/>
      <c r="E61" s="14"/>
      <c r="F61" s="15"/>
      <c r="G61" s="31"/>
      <c r="H61" s="47"/>
      <c r="I61" s="21">
        <v>2.046596355416189E-3</v>
      </c>
      <c r="J61" s="166">
        <v>0.91735713075119052</v>
      </c>
      <c r="K61" s="76"/>
      <c r="L61" s="76"/>
    </row>
    <row r="62" spans="1:12">
      <c r="A62" s="78" t="s">
        <v>54</v>
      </c>
      <c r="B62" s="19" t="s">
        <v>162</v>
      </c>
      <c r="C62" s="366"/>
      <c r="D62" s="13"/>
      <c r="E62" s="14"/>
      <c r="F62" s="15"/>
      <c r="G62" s="31"/>
      <c r="H62" s="47"/>
      <c r="I62" s="76"/>
      <c r="J62" s="13"/>
      <c r="K62" s="18">
        <v>1.5388735371080656E-2</v>
      </c>
      <c r="L62" s="154">
        <v>0.18451452764801435</v>
      </c>
    </row>
    <row r="63" spans="1:12">
      <c r="A63" s="78" t="s">
        <v>55</v>
      </c>
      <c r="B63" s="19" t="s">
        <v>162</v>
      </c>
      <c r="C63" s="366"/>
      <c r="D63" s="13"/>
      <c r="E63" s="14"/>
      <c r="F63" s="15"/>
      <c r="G63" s="31"/>
      <c r="H63" s="47"/>
      <c r="I63" s="76"/>
      <c r="J63" s="13"/>
      <c r="K63" s="60">
        <v>3.8188065661282736E-11</v>
      </c>
      <c r="L63" s="154">
        <v>0.15587018805787128</v>
      </c>
    </row>
    <row r="64" spans="1:12">
      <c r="A64" s="78"/>
      <c r="B64" s="19"/>
      <c r="C64" s="366"/>
      <c r="D64" s="13"/>
      <c r="E64" s="14"/>
      <c r="F64" s="15"/>
      <c r="G64" s="31"/>
      <c r="H64" s="47"/>
      <c r="I64" s="76"/>
      <c r="J64" s="13"/>
      <c r="K64" s="22"/>
      <c r="L64" s="22"/>
    </row>
    <row r="65" spans="1:13">
      <c r="A65" s="74" t="s">
        <v>56</v>
      </c>
      <c r="B65" s="77"/>
      <c r="C65" s="366"/>
      <c r="D65" s="13"/>
      <c r="E65" s="14"/>
      <c r="F65" s="15"/>
      <c r="G65" s="31"/>
      <c r="H65" s="47"/>
      <c r="I65" s="76"/>
      <c r="J65" s="13"/>
      <c r="K65" s="76"/>
      <c r="L65" s="76"/>
    </row>
    <row r="66" spans="1:13">
      <c r="A66" s="78" t="s">
        <v>23</v>
      </c>
      <c r="B66" s="19" t="s">
        <v>163</v>
      </c>
      <c r="C66" s="366"/>
      <c r="D66" s="55"/>
      <c r="E66" s="14">
        <v>2.711722693455338</v>
      </c>
      <c r="F66" s="52">
        <v>0.45225677486922361</v>
      </c>
      <c r="G66" s="34">
        <v>3.7378402920835128</v>
      </c>
      <c r="H66" s="52">
        <v>0.36887591818296478</v>
      </c>
      <c r="I66" s="17">
        <v>15.312122751545429</v>
      </c>
      <c r="J66" s="52">
        <v>0.55286627857142856</v>
      </c>
      <c r="K66" s="17">
        <v>6.4821636491656411</v>
      </c>
      <c r="L66" s="154">
        <v>0.39443707089780811</v>
      </c>
    </row>
    <row r="67" spans="1:13">
      <c r="A67" s="78" t="s">
        <v>25</v>
      </c>
      <c r="B67" s="19" t="s">
        <v>163</v>
      </c>
      <c r="C67" s="366"/>
      <c r="D67" s="55"/>
      <c r="E67" s="14">
        <v>0</v>
      </c>
      <c r="F67" s="52">
        <v>0.45225677486922361</v>
      </c>
      <c r="G67" s="31">
        <v>9.717172811038397</v>
      </c>
      <c r="H67" s="52">
        <v>0.57994090535227827</v>
      </c>
      <c r="I67" s="76">
        <v>31.33871122106072</v>
      </c>
      <c r="J67" s="52">
        <v>0.74966723095238097</v>
      </c>
      <c r="K67" s="76"/>
      <c r="L67" s="76"/>
    </row>
    <row r="68" spans="1:13">
      <c r="A68" s="78" t="s">
        <v>57</v>
      </c>
      <c r="B68" s="19" t="s">
        <v>162</v>
      </c>
      <c r="C68" s="366"/>
      <c r="D68" s="13"/>
      <c r="E68" s="76">
        <v>0.16445456652010987</v>
      </c>
      <c r="F68" s="52">
        <v>0.45225677486922361</v>
      </c>
      <c r="G68" s="76">
        <v>0.11980376331305138</v>
      </c>
      <c r="H68" s="52">
        <v>0.20806822428010499</v>
      </c>
      <c r="I68" s="76">
        <v>0.17348175852656353</v>
      </c>
      <c r="J68" s="52">
        <v>0.5138692857142857</v>
      </c>
      <c r="K68" s="76">
        <v>0.53482471037329071</v>
      </c>
      <c r="L68" s="154">
        <v>0.18119200050847575</v>
      </c>
    </row>
    <row r="69" spans="1:13">
      <c r="A69" s="78" t="s">
        <v>58</v>
      </c>
      <c r="B69" s="19" t="s">
        <v>162</v>
      </c>
      <c r="C69" s="366"/>
      <c r="D69" s="13"/>
      <c r="E69" s="17">
        <v>0</v>
      </c>
      <c r="F69" s="52">
        <v>0.13519859293264744</v>
      </c>
      <c r="G69" s="76">
        <v>8.0388229841338709E-3</v>
      </c>
      <c r="H69" s="52">
        <v>0.11129031161121916</v>
      </c>
      <c r="I69" s="20">
        <v>5.1135369560916478E-3</v>
      </c>
      <c r="J69" s="52">
        <v>0.15793357142857142</v>
      </c>
      <c r="K69" s="76">
        <v>6.9177898286013506E-2</v>
      </c>
      <c r="L69" s="154">
        <v>0.27602402469377296</v>
      </c>
    </row>
    <row r="70" spans="1:13">
      <c r="A70" s="78" t="s">
        <v>46</v>
      </c>
      <c r="B70" s="19" t="s">
        <v>169</v>
      </c>
      <c r="C70" s="366"/>
      <c r="D70" s="13"/>
      <c r="E70" s="126" t="s">
        <v>120</v>
      </c>
      <c r="F70" s="124"/>
      <c r="G70" s="31"/>
      <c r="H70" s="47"/>
      <c r="I70" s="76"/>
      <c r="J70" s="13"/>
      <c r="K70" s="76"/>
      <c r="L70" s="76"/>
    </row>
    <row r="71" spans="1:13">
      <c r="A71" s="78" t="s">
        <v>59</v>
      </c>
      <c r="B71" s="19" t="s">
        <v>162</v>
      </c>
      <c r="C71" s="366"/>
      <c r="D71" s="13"/>
      <c r="E71" s="14"/>
      <c r="F71" s="15"/>
      <c r="G71" s="76" t="s">
        <v>120</v>
      </c>
      <c r="H71" s="52"/>
      <c r="I71" s="31">
        <v>0.21357281813994097</v>
      </c>
      <c r="J71" s="52">
        <v>0.49632738095238094</v>
      </c>
      <c r="K71" s="76"/>
      <c r="L71" s="76"/>
    </row>
    <row r="72" spans="1:13">
      <c r="A72" s="78" t="s">
        <v>60</v>
      </c>
      <c r="B72" s="19" t="s">
        <v>169</v>
      </c>
      <c r="C72" s="366"/>
      <c r="D72" s="13"/>
      <c r="E72" s="14"/>
      <c r="F72" s="15"/>
      <c r="G72" s="31" t="s">
        <v>120</v>
      </c>
      <c r="H72" s="52"/>
      <c r="I72" s="76">
        <v>1.0191299461278616</v>
      </c>
      <c r="J72" s="52">
        <v>0.15168190476190477</v>
      </c>
      <c r="K72" s="76"/>
      <c r="L72" s="76"/>
    </row>
    <row r="73" spans="1:13">
      <c r="A73" s="78"/>
      <c r="B73" s="19"/>
      <c r="C73" s="366"/>
      <c r="D73" s="13"/>
      <c r="E73" s="14"/>
      <c r="F73" s="15"/>
      <c r="G73" s="31"/>
      <c r="H73" s="47"/>
      <c r="I73" s="31"/>
      <c r="J73" s="47"/>
      <c r="K73" s="76"/>
      <c r="L73" s="76"/>
    </row>
    <row r="74" spans="1:13">
      <c r="A74" s="74" t="s">
        <v>61</v>
      </c>
      <c r="B74" s="72"/>
      <c r="C74" s="366"/>
      <c r="D74" s="13"/>
      <c r="E74" s="14"/>
      <c r="F74" s="15"/>
      <c r="G74" s="31"/>
      <c r="H74" s="47"/>
      <c r="I74" s="31"/>
      <c r="J74" s="47"/>
      <c r="K74" s="76"/>
      <c r="L74" s="76"/>
    </row>
    <row r="75" spans="1:13">
      <c r="A75" s="78" t="s">
        <v>62</v>
      </c>
      <c r="B75" s="16" t="s">
        <v>162</v>
      </c>
      <c r="C75" s="366"/>
      <c r="D75" s="13"/>
      <c r="E75" s="14">
        <v>10.880347179169251</v>
      </c>
      <c r="F75" s="52">
        <v>0.13676241561937011</v>
      </c>
      <c r="G75" s="31"/>
      <c r="H75" s="47"/>
      <c r="I75" s="31"/>
      <c r="J75" s="47"/>
      <c r="K75" s="76"/>
      <c r="L75" s="76"/>
    </row>
    <row r="76" spans="1:13">
      <c r="A76" s="78" t="s">
        <v>63</v>
      </c>
      <c r="B76" s="16" t="s">
        <v>162</v>
      </c>
      <c r="C76" s="366"/>
      <c r="D76" s="13"/>
      <c r="E76" s="14"/>
      <c r="F76" s="15"/>
      <c r="G76" s="31"/>
      <c r="H76" s="47"/>
      <c r="I76" s="31">
        <v>5.245891075454999</v>
      </c>
      <c r="J76" s="52">
        <v>0.38612675476190478</v>
      </c>
      <c r="K76" s="76"/>
      <c r="L76" s="76"/>
      <c r="M76" s="171"/>
    </row>
    <row r="77" spans="1:13">
      <c r="A77" s="78" t="s">
        <v>64</v>
      </c>
      <c r="B77" s="16" t="s">
        <v>162</v>
      </c>
      <c r="C77" s="366"/>
      <c r="D77" s="13"/>
      <c r="E77" s="14"/>
      <c r="F77" s="15"/>
      <c r="G77" s="31"/>
      <c r="H77" s="47"/>
      <c r="I77" s="31">
        <v>6.9426603401175946</v>
      </c>
      <c r="J77" s="52">
        <v>0.24445199285714286</v>
      </c>
      <c r="K77" s="76"/>
      <c r="L77" s="76"/>
      <c r="M77" s="171"/>
    </row>
    <row r="78" spans="1:13">
      <c r="A78" s="78" t="s">
        <v>65</v>
      </c>
      <c r="B78" s="16" t="s">
        <v>162</v>
      </c>
      <c r="C78" s="366"/>
      <c r="D78" s="13"/>
      <c r="E78" s="14"/>
      <c r="F78" s="15"/>
      <c r="G78" s="14">
        <v>4.587450161825684</v>
      </c>
      <c r="H78" s="52">
        <v>0.57994090535227827</v>
      </c>
      <c r="I78" s="31">
        <v>25.650469514478949</v>
      </c>
      <c r="J78" s="52">
        <v>0.30737175476190481</v>
      </c>
      <c r="K78" s="76">
        <v>1.0016580769547589</v>
      </c>
      <c r="L78" s="154">
        <v>0.30744261743350371</v>
      </c>
    </row>
    <row r="79" spans="1:13">
      <c r="A79" s="78" t="s">
        <v>29</v>
      </c>
      <c r="B79" s="16" t="s">
        <v>162</v>
      </c>
      <c r="C79" s="366"/>
      <c r="D79" s="13"/>
      <c r="E79" s="14"/>
      <c r="F79" s="15"/>
      <c r="G79" s="14">
        <v>1.2861140315781423</v>
      </c>
      <c r="H79" s="52">
        <v>0.37770792056261665</v>
      </c>
      <c r="I79" s="31">
        <v>6.7438218828183283</v>
      </c>
      <c r="J79" s="52">
        <v>0.18461794523809524</v>
      </c>
      <c r="K79" s="76"/>
      <c r="L79" s="76"/>
    </row>
    <row r="80" spans="1:13">
      <c r="A80" s="78" t="s">
        <v>66</v>
      </c>
      <c r="B80" s="16" t="s">
        <v>162</v>
      </c>
      <c r="C80" s="366"/>
      <c r="D80" s="13"/>
      <c r="E80" s="14"/>
      <c r="F80" s="15"/>
      <c r="G80" s="14"/>
      <c r="H80" s="15"/>
      <c r="I80" s="76"/>
      <c r="J80" s="13"/>
      <c r="K80" s="76">
        <v>17.221425852271597</v>
      </c>
      <c r="L80" s="154">
        <v>0.64891873300000003</v>
      </c>
    </row>
    <row r="81" spans="1:17">
      <c r="A81" s="78" t="s">
        <v>67</v>
      </c>
      <c r="B81" s="16" t="s">
        <v>162</v>
      </c>
      <c r="C81" s="366"/>
      <c r="D81" s="13"/>
      <c r="E81" s="14"/>
      <c r="F81" s="15"/>
      <c r="G81" s="14"/>
      <c r="H81" s="15"/>
      <c r="I81" s="76"/>
      <c r="J81" s="13"/>
      <c r="K81" s="76">
        <v>0.4163875398610008</v>
      </c>
      <c r="L81" s="154">
        <v>0.13323210991066073</v>
      </c>
      <c r="M81" s="172"/>
    </row>
    <row r="82" spans="1:17">
      <c r="A82" s="78" t="s">
        <v>68</v>
      </c>
      <c r="B82" s="16" t="s">
        <v>162</v>
      </c>
      <c r="C82" s="366"/>
      <c r="D82" s="13"/>
      <c r="E82" s="14"/>
      <c r="F82" s="52"/>
      <c r="G82" s="14">
        <v>3.9074457309377473</v>
      </c>
      <c r="H82" s="52">
        <v>0.20173434724956116</v>
      </c>
      <c r="I82" s="76"/>
      <c r="J82" s="13"/>
      <c r="K82" s="76"/>
      <c r="L82" s="76"/>
    </row>
    <row r="83" spans="1:17">
      <c r="A83" s="78"/>
      <c r="B83" s="16"/>
      <c r="C83" s="366"/>
      <c r="D83" s="13"/>
      <c r="E83" s="14"/>
      <c r="F83" s="15"/>
      <c r="G83" s="14"/>
      <c r="H83" s="15"/>
      <c r="I83" s="76"/>
      <c r="J83" s="13"/>
      <c r="K83" s="76"/>
      <c r="L83" s="76"/>
    </row>
    <row r="84" spans="1:17">
      <c r="A84" s="74" t="s">
        <v>69</v>
      </c>
      <c r="B84" s="72"/>
      <c r="C84" s="366"/>
      <c r="D84" s="13"/>
      <c r="E84" s="14"/>
      <c r="F84" s="15"/>
      <c r="G84" s="14"/>
      <c r="H84" s="15"/>
      <c r="I84" s="76"/>
      <c r="J84" s="13"/>
      <c r="K84" s="76"/>
      <c r="L84" s="76"/>
    </row>
    <row r="85" spans="1:17">
      <c r="A85" s="78" t="s">
        <v>70</v>
      </c>
      <c r="B85" s="16" t="s">
        <v>162</v>
      </c>
      <c r="C85" s="366"/>
      <c r="D85" s="52"/>
      <c r="E85" s="14"/>
      <c r="F85" s="15"/>
      <c r="G85" s="14"/>
      <c r="H85" s="15"/>
      <c r="I85" s="76"/>
      <c r="J85" s="13"/>
      <c r="K85" s="76"/>
      <c r="L85" s="76"/>
    </row>
    <row r="86" spans="1:17">
      <c r="A86" s="78" t="s">
        <v>71</v>
      </c>
      <c r="B86" s="16" t="s">
        <v>162</v>
      </c>
      <c r="C86" s="366"/>
      <c r="D86" s="13"/>
      <c r="E86" s="14">
        <v>820.35710221557042</v>
      </c>
      <c r="F86" s="52">
        <v>0.93135205036791036</v>
      </c>
      <c r="G86" s="14"/>
      <c r="H86" s="15"/>
      <c r="I86" s="76"/>
      <c r="J86" s="13"/>
      <c r="K86" s="76"/>
      <c r="L86" s="76"/>
    </row>
    <row r="87" spans="1:17">
      <c r="A87" s="78" t="s">
        <v>72</v>
      </c>
      <c r="B87" s="16" t="s">
        <v>162</v>
      </c>
      <c r="C87" s="366"/>
      <c r="D87" s="13"/>
      <c r="E87" s="14"/>
      <c r="F87" s="15"/>
      <c r="G87" s="14"/>
      <c r="H87" s="15"/>
      <c r="I87" s="31">
        <v>12.513150327360716</v>
      </c>
      <c r="J87" s="52">
        <v>0.58698047619047622</v>
      </c>
      <c r="K87" s="76"/>
      <c r="L87" s="76"/>
      <c r="M87" s="171"/>
    </row>
    <row r="88" spans="1:17">
      <c r="A88" s="78" t="s">
        <v>73</v>
      </c>
      <c r="B88" s="16" t="s">
        <v>162</v>
      </c>
      <c r="C88" s="366"/>
      <c r="D88" s="13"/>
      <c r="E88" s="14"/>
      <c r="F88" s="15"/>
      <c r="G88" s="14"/>
      <c r="H88" s="15"/>
      <c r="I88" s="31">
        <v>1.419044473759721</v>
      </c>
      <c r="J88" s="52">
        <v>0.3389369928571429</v>
      </c>
      <c r="K88" s="76"/>
      <c r="L88" s="76"/>
    </row>
    <row r="89" spans="1:17">
      <c r="A89" s="78" t="s">
        <v>74</v>
      </c>
      <c r="B89" s="16" t="s">
        <v>162</v>
      </c>
      <c r="C89" s="366"/>
      <c r="D89" s="13"/>
      <c r="E89" s="14"/>
      <c r="F89" s="15"/>
      <c r="G89" s="14">
        <v>11.76597637104358</v>
      </c>
      <c r="H89" s="52">
        <v>0.41475321394734144</v>
      </c>
      <c r="I89" s="31">
        <v>21.759988724748542</v>
      </c>
      <c r="J89" s="52">
        <v>0.43033508809523813</v>
      </c>
      <c r="K89" s="76"/>
      <c r="L89" s="76"/>
    </row>
    <row r="90" spans="1:17">
      <c r="A90" s="78" t="s">
        <v>75</v>
      </c>
      <c r="B90" s="16" t="s">
        <v>162</v>
      </c>
      <c r="C90" s="366"/>
      <c r="D90" s="13"/>
      <c r="E90" s="14"/>
      <c r="F90" s="15"/>
      <c r="G90" s="31">
        <v>0.23472142139128571</v>
      </c>
      <c r="H90" s="52">
        <v>0.22865367113102905</v>
      </c>
      <c r="I90" s="31">
        <v>0.52963947927623045</v>
      </c>
      <c r="J90" s="52">
        <v>0.18461794523809524</v>
      </c>
      <c r="K90" s="76"/>
      <c r="L90" s="76"/>
    </row>
    <row r="91" spans="1:17">
      <c r="A91" s="78" t="s">
        <v>76</v>
      </c>
      <c r="B91" s="16" t="s">
        <v>162</v>
      </c>
      <c r="C91" s="366"/>
      <c r="D91" s="13"/>
      <c r="E91" s="14"/>
      <c r="F91" s="15"/>
      <c r="G91" s="14">
        <v>8.8799847911556338</v>
      </c>
      <c r="H91" s="52">
        <v>0.41009229022723248</v>
      </c>
      <c r="I91" s="31">
        <v>0.15848992268573772</v>
      </c>
      <c r="J91" s="52">
        <v>0.11946080238095239</v>
      </c>
      <c r="K91" s="76">
        <v>0.56952654775174061</v>
      </c>
      <c r="L91" s="154">
        <v>0.34433362875057222</v>
      </c>
    </row>
    <row r="92" spans="1:17">
      <c r="A92" s="78" t="s">
        <v>66</v>
      </c>
      <c r="B92" s="16" t="s">
        <v>162</v>
      </c>
      <c r="C92" s="366"/>
      <c r="D92" s="13"/>
      <c r="E92" s="14"/>
      <c r="F92" s="15"/>
      <c r="G92" s="14"/>
      <c r="H92" s="15"/>
      <c r="I92" s="76"/>
      <c r="J92" s="13"/>
      <c r="K92" s="31">
        <v>0</v>
      </c>
      <c r="L92" s="154">
        <v>0.46124426135567215</v>
      </c>
    </row>
    <row r="93" spans="1:17">
      <c r="A93" s="78" t="s">
        <v>67</v>
      </c>
      <c r="B93" s="16" t="s">
        <v>162</v>
      </c>
      <c r="C93" s="366"/>
      <c r="D93" s="13"/>
      <c r="E93" s="14"/>
      <c r="F93" s="15"/>
      <c r="G93" s="14"/>
      <c r="H93" s="15"/>
      <c r="I93" s="76"/>
      <c r="J93" s="13"/>
      <c r="K93" s="76">
        <v>8.504925014215842E-3</v>
      </c>
      <c r="L93" s="154">
        <v>0.12575346728349965</v>
      </c>
    </row>
    <row r="94" spans="1:17">
      <c r="A94" s="78" t="s">
        <v>77</v>
      </c>
      <c r="B94" s="16" t="s">
        <v>162</v>
      </c>
      <c r="C94" s="366"/>
      <c r="D94" s="13"/>
      <c r="E94" s="14">
        <v>71.891156273832976</v>
      </c>
      <c r="F94" s="52">
        <v>0.45225677486922361</v>
      </c>
      <c r="G94" s="14">
        <v>7.2936081570003291</v>
      </c>
      <c r="H94" s="52">
        <v>0.25678588074847386</v>
      </c>
      <c r="I94" s="76"/>
      <c r="J94" s="13"/>
      <c r="K94" s="76">
        <v>3.0040259153476185</v>
      </c>
      <c r="L94" s="154">
        <v>0.36642255698232945</v>
      </c>
    </row>
    <row r="95" spans="1:17">
      <c r="A95" s="78" t="s">
        <v>78</v>
      </c>
      <c r="B95" s="16" t="s">
        <v>162</v>
      </c>
      <c r="C95" s="367"/>
      <c r="D95" s="24"/>
      <c r="E95" s="59">
        <v>0.81188287355296107</v>
      </c>
      <c r="F95" s="63">
        <v>0.45225677486922361</v>
      </c>
      <c r="G95" s="35">
        <v>7.0053469170890503</v>
      </c>
      <c r="H95" s="64">
        <v>0.25678588074847386</v>
      </c>
      <c r="I95" s="23"/>
      <c r="J95" s="24"/>
      <c r="K95" s="23">
        <v>2.6725844777685563</v>
      </c>
      <c r="L95" s="167">
        <v>0.36642255698232945</v>
      </c>
    </row>
    <row r="96" spans="1:17">
      <c r="A96" s="72"/>
      <c r="B96" s="72"/>
      <c r="C96" s="72"/>
      <c r="D96" s="72"/>
      <c r="E96" s="175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229</v>
      </c>
      <c r="B97" s="261"/>
      <c r="C97" s="127" t="s">
        <v>234</v>
      </c>
      <c r="D97" s="39"/>
      <c r="E97" s="39"/>
      <c r="F97" s="39"/>
      <c r="G97" s="170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0"/>
      <c r="D98" s="280"/>
      <c r="E98" s="289">
        <v>222</v>
      </c>
      <c r="F98" s="291"/>
      <c r="G98" s="289">
        <f>97/G9</f>
        <v>234.61865723804263</v>
      </c>
      <c r="H98" s="289"/>
      <c r="I98" s="289">
        <v>1479.25</v>
      </c>
      <c r="J98" s="291"/>
      <c r="K98" s="291"/>
      <c r="L98" s="288"/>
      <c r="M98" s="33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292"/>
      <c r="D99" s="292"/>
      <c r="E99" s="14">
        <v>525.43796999999995</v>
      </c>
      <c r="F99" s="293"/>
      <c r="G99" s="14">
        <v>77.256191999999999</v>
      </c>
      <c r="H99" s="14"/>
      <c r="I99" s="14"/>
      <c r="J99" s="293"/>
      <c r="K99" s="14">
        <v>57.81747</v>
      </c>
      <c r="L99" s="294"/>
      <c r="M99" s="33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294"/>
      <c r="D100" s="294"/>
      <c r="E100" s="18">
        <v>9.4204999999999983E-3</v>
      </c>
      <c r="F100" s="294"/>
      <c r="G100" s="18">
        <v>1.9182199999999998E-3</v>
      </c>
      <c r="H100" s="18"/>
      <c r="I100" s="18"/>
      <c r="J100" s="18"/>
      <c r="K100" s="18">
        <v>1.2080999999999999E-3</v>
      </c>
      <c r="L100" s="294"/>
      <c r="M100" s="33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295"/>
      <c r="D101" s="295"/>
      <c r="E101" s="296">
        <v>9.5177000000000011E-4</v>
      </c>
      <c r="F101" s="295"/>
      <c r="G101" s="296">
        <v>2.8849700000000003E-4</v>
      </c>
      <c r="H101" s="296"/>
      <c r="I101" s="296"/>
      <c r="J101" s="296"/>
      <c r="K101" s="296">
        <v>1.5252000000000001E-4</v>
      </c>
      <c r="L101" s="295"/>
      <c r="M101" s="44"/>
      <c r="N101" s="44"/>
      <c r="O101" s="44"/>
      <c r="P101" s="44"/>
      <c r="Q101" s="44"/>
    </row>
  </sheetData>
  <sheetProtection password="DE70" sheet="1" objects="1" scenarios="1"/>
  <mergeCells count="7">
    <mergeCell ref="C11:C95"/>
    <mergeCell ref="D4:E4"/>
    <mergeCell ref="G4:H4"/>
    <mergeCell ref="J4:K4"/>
    <mergeCell ref="D5:E5"/>
    <mergeCell ref="G5:H5"/>
    <mergeCell ref="J5:K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03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A98" sqref="A98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140</v>
      </c>
    </row>
    <row r="2" spans="1:17">
      <c r="A2" s="27"/>
    </row>
    <row r="3" spans="1:17">
      <c r="A3" s="149" t="s">
        <v>151</v>
      </c>
    </row>
    <row r="4" spans="1:17">
      <c r="A4" s="28"/>
      <c r="B4" s="147" t="s">
        <v>0</v>
      </c>
      <c r="C4" s="56">
        <v>0.4185348193906292</v>
      </c>
      <c r="D4" s="364" t="s">
        <v>152</v>
      </c>
      <c r="E4" s="365"/>
      <c r="F4" s="176">
        <v>2000000</v>
      </c>
      <c r="G4" s="146"/>
      <c r="H4" s="145" t="s">
        <v>1</v>
      </c>
      <c r="I4" s="37">
        <v>5104000</v>
      </c>
      <c r="J4" s="48"/>
      <c r="K4" s="147" t="s">
        <v>2</v>
      </c>
      <c r="L4" s="1">
        <f>I4/(I4+I5)</f>
        <v>1</v>
      </c>
      <c r="Q4" s="72"/>
    </row>
    <row r="5" spans="1:17">
      <c r="A5" s="29"/>
      <c r="B5" s="30" t="s">
        <v>3</v>
      </c>
      <c r="C5" s="57" t="s">
        <v>173</v>
      </c>
      <c r="D5" s="364" t="s">
        <v>153</v>
      </c>
      <c r="E5" s="365"/>
      <c r="F5" s="38">
        <v>1000000</v>
      </c>
      <c r="G5" s="150"/>
      <c r="H5" s="151" t="s">
        <v>4</v>
      </c>
      <c r="I5" s="38">
        <v>0</v>
      </c>
      <c r="J5" s="49"/>
      <c r="K5" s="30" t="s">
        <v>2</v>
      </c>
      <c r="L5" s="38">
        <v>0</v>
      </c>
      <c r="Q5" s="72"/>
    </row>
    <row r="6" spans="1:17">
      <c r="A6" s="72"/>
      <c r="B6" s="72"/>
      <c r="C6" s="72"/>
      <c r="D6" s="72"/>
      <c r="E6" s="72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6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8.75" customHeight="1">
      <c r="A9" s="73"/>
      <c r="B9" s="9" t="s">
        <v>158</v>
      </c>
      <c r="C9" s="32"/>
      <c r="D9" s="46"/>
      <c r="E9" s="32"/>
      <c r="F9" s="46"/>
      <c r="G9" s="10">
        <f>C4</f>
        <v>0.4185348193906292</v>
      </c>
      <c r="H9" s="46" t="s">
        <v>170</v>
      </c>
      <c r="I9" s="11">
        <v>1</v>
      </c>
      <c r="J9" s="46" t="s">
        <v>170</v>
      </c>
      <c r="K9" s="12">
        <v>1</v>
      </c>
      <c r="L9" s="32" t="s">
        <v>170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>
      <c r="A11" s="75" t="s">
        <v>15</v>
      </c>
      <c r="B11" s="79" t="s">
        <v>160</v>
      </c>
      <c r="C11" s="366" t="s">
        <v>171</v>
      </c>
      <c r="D11" s="15"/>
      <c r="E11" s="366" t="s">
        <v>174</v>
      </c>
      <c r="F11" s="52"/>
      <c r="G11" s="14"/>
      <c r="H11" s="15"/>
      <c r="I11" s="14">
        <v>15533.490867929278</v>
      </c>
      <c r="J11" s="52">
        <v>0.77205387931034486</v>
      </c>
      <c r="K11" s="14"/>
      <c r="L11" s="14"/>
    </row>
    <row r="12" spans="1:17">
      <c r="A12" s="75" t="s">
        <v>17</v>
      </c>
      <c r="B12" s="79" t="s">
        <v>160</v>
      </c>
      <c r="C12" s="366"/>
      <c r="D12" s="15"/>
      <c r="E12" s="366"/>
      <c r="F12" s="52"/>
      <c r="G12" s="14"/>
      <c r="H12" s="15"/>
      <c r="I12" s="14">
        <v>5.0872080969140701</v>
      </c>
      <c r="J12" s="52">
        <v>0.77205387931034486</v>
      </c>
      <c r="K12" s="14"/>
      <c r="L12" s="14"/>
    </row>
    <row r="13" spans="1:17">
      <c r="A13" s="75" t="s">
        <v>18</v>
      </c>
      <c r="B13" s="79" t="s">
        <v>160</v>
      </c>
      <c r="C13" s="366"/>
      <c r="D13" s="15"/>
      <c r="E13" s="366"/>
      <c r="F13" s="52"/>
      <c r="G13" s="14"/>
      <c r="H13" s="15"/>
      <c r="I13" s="14">
        <v>0</v>
      </c>
      <c r="J13" s="52">
        <v>0.77205387931034486</v>
      </c>
      <c r="K13" s="14"/>
      <c r="L13" s="14"/>
    </row>
    <row r="14" spans="1:17">
      <c r="A14" s="153" t="s">
        <v>161</v>
      </c>
      <c r="B14" s="79" t="s">
        <v>160</v>
      </c>
      <c r="C14" s="366"/>
      <c r="D14" s="13"/>
      <c r="E14" s="366"/>
      <c r="F14" s="52"/>
      <c r="G14" s="76"/>
      <c r="H14" s="13"/>
      <c r="I14" s="76"/>
      <c r="J14" s="13"/>
      <c r="K14" s="76"/>
      <c r="L14" s="76"/>
    </row>
    <row r="15" spans="1:17">
      <c r="A15" s="153"/>
      <c r="B15" s="79"/>
      <c r="C15" s="366"/>
      <c r="D15" s="13"/>
      <c r="E15" s="366"/>
      <c r="F15" s="13"/>
      <c r="G15" s="76"/>
      <c r="H15" s="13"/>
      <c r="I15" s="76"/>
      <c r="J15" s="13"/>
      <c r="K15" s="76"/>
      <c r="L15" s="76"/>
    </row>
    <row r="16" spans="1:17">
      <c r="A16" s="74" t="s">
        <v>19</v>
      </c>
      <c r="B16" s="72"/>
      <c r="C16" s="366"/>
      <c r="D16" s="13"/>
      <c r="E16" s="366"/>
      <c r="F16" s="13"/>
      <c r="G16" s="76"/>
      <c r="H16" s="13"/>
      <c r="I16" s="76"/>
      <c r="J16" s="13"/>
      <c r="K16" s="76"/>
      <c r="L16" s="76"/>
    </row>
    <row r="17" spans="1:12">
      <c r="A17" s="78" t="s">
        <v>9</v>
      </c>
      <c r="B17" s="16" t="s">
        <v>162</v>
      </c>
      <c r="C17" s="366"/>
      <c r="D17" s="13"/>
      <c r="E17" s="366"/>
      <c r="F17" s="52"/>
      <c r="G17" s="76"/>
      <c r="H17" s="13"/>
      <c r="I17" s="76"/>
      <c r="J17" s="13"/>
      <c r="K17" s="76"/>
      <c r="L17" s="76"/>
    </row>
    <row r="18" spans="1:12">
      <c r="A18" s="78" t="s">
        <v>21</v>
      </c>
      <c r="B18" s="16" t="s">
        <v>162</v>
      </c>
      <c r="C18" s="366"/>
      <c r="D18" s="13"/>
      <c r="E18" s="366"/>
      <c r="F18" s="52"/>
      <c r="G18" s="76"/>
      <c r="H18" s="13"/>
      <c r="I18" s="76"/>
      <c r="J18" s="13"/>
      <c r="K18" s="76"/>
      <c r="L18" s="76"/>
    </row>
    <row r="19" spans="1:12">
      <c r="A19" s="78" t="s">
        <v>22</v>
      </c>
      <c r="B19" s="16" t="s">
        <v>162</v>
      </c>
      <c r="C19" s="366"/>
      <c r="D19" s="13"/>
      <c r="E19" s="366"/>
      <c r="F19" s="52"/>
      <c r="G19" s="76"/>
      <c r="H19" s="13"/>
      <c r="I19" s="76"/>
      <c r="J19" s="13"/>
      <c r="K19" s="76"/>
      <c r="L19" s="76"/>
    </row>
    <row r="20" spans="1:12">
      <c r="A20" s="78" t="s">
        <v>23</v>
      </c>
      <c r="B20" s="16" t="s">
        <v>163</v>
      </c>
      <c r="C20" s="366"/>
      <c r="D20" s="52"/>
      <c r="E20" s="366"/>
      <c r="F20" s="52"/>
      <c r="G20" s="18">
        <v>8.6310713683749403E-4</v>
      </c>
      <c r="H20" s="52">
        <v>0.57490872212770916</v>
      </c>
      <c r="I20" s="31">
        <v>0.25606442531181456</v>
      </c>
      <c r="J20" s="52">
        <v>0.77205387931034486</v>
      </c>
      <c r="K20" s="76">
        <v>0</v>
      </c>
      <c r="L20" s="154">
        <v>0.40340369231462647</v>
      </c>
    </row>
    <row r="21" spans="1:12">
      <c r="A21" s="78" t="s">
        <v>25</v>
      </c>
      <c r="B21" s="16" t="s">
        <v>163</v>
      </c>
      <c r="C21" s="366"/>
      <c r="D21" s="52"/>
      <c r="E21" s="366"/>
      <c r="F21" s="52"/>
      <c r="G21" s="76">
        <v>1.2855048402470997E-2</v>
      </c>
      <c r="H21" s="52">
        <v>0.72830622069388029</v>
      </c>
      <c r="I21" s="14">
        <v>121.60673081486073</v>
      </c>
      <c r="J21" s="52">
        <v>0.77205387931034486</v>
      </c>
      <c r="K21" s="76"/>
      <c r="L21" s="76"/>
    </row>
    <row r="22" spans="1:12">
      <c r="A22" s="78" t="s">
        <v>26</v>
      </c>
      <c r="B22" s="16" t="s">
        <v>162</v>
      </c>
      <c r="C22" s="366"/>
      <c r="D22" s="15"/>
      <c r="E22" s="366"/>
      <c r="F22" s="15"/>
      <c r="G22" s="61">
        <v>678.17006832407731</v>
      </c>
      <c r="H22" s="52">
        <v>0.98688620183595166</v>
      </c>
      <c r="I22" s="14"/>
      <c r="J22" s="15"/>
      <c r="K22" s="76"/>
      <c r="L22" s="76"/>
    </row>
    <row r="23" spans="1:12">
      <c r="A23" s="78" t="s">
        <v>27</v>
      </c>
      <c r="B23" s="16" t="s">
        <v>162</v>
      </c>
      <c r="C23" s="366"/>
      <c r="D23" s="15"/>
      <c r="E23" s="366"/>
      <c r="F23" s="15"/>
      <c r="G23" s="61">
        <v>145.77494986215649</v>
      </c>
      <c r="H23" s="52">
        <v>0.98688620183595166</v>
      </c>
      <c r="I23" s="14"/>
      <c r="J23" s="15"/>
      <c r="K23" s="76"/>
      <c r="L23" s="76"/>
    </row>
    <row r="24" spans="1:12">
      <c r="A24" s="78" t="s">
        <v>28</v>
      </c>
      <c r="B24" s="16" t="s">
        <v>162</v>
      </c>
      <c r="C24" s="366"/>
      <c r="D24" s="15"/>
      <c r="E24" s="366"/>
      <c r="F24" s="15"/>
      <c r="G24" s="14">
        <v>6.6992869574557083</v>
      </c>
      <c r="H24" s="52">
        <v>0.61889333238282207</v>
      </c>
      <c r="I24" s="14">
        <v>6.080379595651471</v>
      </c>
      <c r="J24" s="52">
        <v>0.50689145768025079</v>
      </c>
      <c r="K24" s="76"/>
      <c r="L24" s="76"/>
    </row>
    <row r="25" spans="1:12">
      <c r="A25" s="78" t="s">
        <v>29</v>
      </c>
      <c r="B25" s="16" t="s">
        <v>162</v>
      </c>
      <c r="C25" s="366"/>
      <c r="D25" s="15"/>
      <c r="E25" s="366"/>
      <c r="F25" s="15"/>
      <c r="G25" s="14">
        <v>4.8229204038747371</v>
      </c>
      <c r="H25" s="52">
        <v>0.36534003009259619</v>
      </c>
      <c r="I25" s="14">
        <v>4.9655341127651056</v>
      </c>
      <c r="J25" s="52">
        <v>0.77205387931034486</v>
      </c>
      <c r="K25" s="76"/>
      <c r="L25" s="76"/>
    </row>
    <row r="26" spans="1:12">
      <c r="A26" s="78" t="s">
        <v>10</v>
      </c>
      <c r="B26" s="16" t="s">
        <v>162</v>
      </c>
      <c r="C26" s="366"/>
      <c r="D26" s="15"/>
      <c r="E26" s="366"/>
      <c r="F26" s="15"/>
      <c r="G26" s="76"/>
      <c r="H26" s="13"/>
      <c r="I26" s="14">
        <v>1931.6123102206461</v>
      </c>
      <c r="J26" s="52">
        <v>0.77205387931034486</v>
      </c>
      <c r="K26" s="76"/>
      <c r="L26" s="76"/>
    </row>
    <row r="27" spans="1:12">
      <c r="A27" s="78" t="s">
        <v>30</v>
      </c>
      <c r="B27" s="16" t="s">
        <v>162</v>
      </c>
      <c r="C27" s="366"/>
      <c r="D27" s="15"/>
      <c r="E27" s="366"/>
      <c r="F27" s="15"/>
      <c r="G27" s="76"/>
      <c r="H27" s="13"/>
      <c r="I27" s="14">
        <v>418.5348193906292</v>
      </c>
      <c r="J27" s="52">
        <v>0.77769200626959245</v>
      </c>
      <c r="K27" s="76"/>
      <c r="L27" s="76"/>
    </row>
    <row r="28" spans="1:12">
      <c r="A28" s="78" t="s">
        <v>31</v>
      </c>
      <c r="B28" s="16" t="s">
        <v>162</v>
      </c>
      <c r="C28" s="366"/>
      <c r="D28" s="15"/>
      <c r="E28" s="366"/>
      <c r="F28" s="15"/>
      <c r="G28" s="76"/>
      <c r="H28" s="13"/>
      <c r="I28" s="14">
        <v>6.3384343810770183</v>
      </c>
      <c r="J28" s="52">
        <v>0.77205387931034486</v>
      </c>
      <c r="K28" s="76"/>
      <c r="L28" s="76"/>
    </row>
    <row r="29" spans="1:12">
      <c r="A29" s="78" t="s">
        <v>32</v>
      </c>
      <c r="B29" s="16" t="s">
        <v>162</v>
      </c>
      <c r="C29" s="366"/>
      <c r="D29" s="15"/>
      <c r="E29" s="366"/>
      <c r="F29" s="15"/>
      <c r="G29" s="76"/>
      <c r="H29" s="13"/>
      <c r="I29" s="31">
        <v>16.920424822544394</v>
      </c>
      <c r="J29" s="52">
        <v>0.77205387931034486</v>
      </c>
      <c r="K29" s="76"/>
      <c r="L29" s="76"/>
    </row>
    <row r="30" spans="1:12">
      <c r="A30" s="78" t="s">
        <v>33</v>
      </c>
      <c r="B30" s="16" t="s">
        <v>162</v>
      </c>
      <c r="C30" s="366"/>
      <c r="D30" s="15"/>
      <c r="E30" s="366"/>
      <c r="F30" s="15"/>
      <c r="G30" s="76"/>
      <c r="H30" s="13"/>
      <c r="I30" s="17"/>
      <c r="J30" s="50"/>
      <c r="K30" s="14">
        <v>1000</v>
      </c>
      <c r="L30" s="154">
        <v>1</v>
      </c>
    </row>
    <row r="31" spans="1:12" ht="18.75" customHeight="1">
      <c r="A31" s="78" t="s">
        <v>34</v>
      </c>
      <c r="B31" s="16" t="s">
        <v>162</v>
      </c>
      <c r="C31" s="366"/>
      <c r="D31" s="15"/>
      <c r="E31" s="366"/>
      <c r="F31" s="15"/>
      <c r="G31" s="76"/>
      <c r="H31" s="13"/>
      <c r="I31" s="17"/>
      <c r="J31" s="50"/>
      <c r="K31" s="20">
        <v>9.71358312394794E-5</v>
      </c>
      <c r="L31" s="154">
        <v>0.40340369231462647</v>
      </c>
    </row>
    <row r="32" spans="1:12" ht="18.75" customHeight="1">
      <c r="A32" s="78"/>
      <c r="B32" s="16"/>
      <c r="C32" s="366"/>
      <c r="D32" s="15"/>
      <c r="E32" s="366"/>
      <c r="F32" s="15"/>
      <c r="G32" s="76"/>
      <c r="H32" s="13"/>
      <c r="I32" s="17"/>
      <c r="J32" s="50"/>
      <c r="K32" s="76"/>
      <c r="L32" s="154"/>
    </row>
    <row r="33" spans="1:12">
      <c r="A33" s="58" t="s">
        <v>114</v>
      </c>
      <c r="B33" s="16"/>
      <c r="C33" s="366"/>
      <c r="D33" s="15"/>
      <c r="E33" s="366"/>
      <c r="F33" s="13"/>
      <c r="G33" s="76"/>
      <c r="H33" s="13"/>
      <c r="I33" s="17"/>
      <c r="J33" s="50"/>
      <c r="K33" s="18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366"/>
      <c r="F34" s="62"/>
      <c r="G34" s="168">
        <v>6.8131756533096289E-4</v>
      </c>
      <c r="H34" s="62">
        <v>0.57490872212770916</v>
      </c>
      <c r="I34" s="157">
        <v>0.25606442531181456</v>
      </c>
      <c r="J34" s="62">
        <v>0.77205387931034486</v>
      </c>
      <c r="K34" s="157">
        <v>0</v>
      </c>
      <c r="L34" s="158">
        <v>0.12760079980359562</v>
      </c>
    </row>
    <row r="35" spans="1:12" s="159" customFormat="1">
      <c r="A35" s="155" t="s">
        <v>113</v>
      </c>
      <c r="B35" s="156" t="s">
        <v>163</v>
      </c>
      <c r="C35" s="366"/>
      <c r="D35" s="62"/>
      <c r="E35" s="366"/>
      <c r="F35" s="62"/>
      <c r="G35" s="164">
        <v>1.6285040317688567E-2</v>
      </c>
      <c r="H35" s="62">
        <v>0.57490872212770916</v>
      </c>
      <c r="I35" s="157">
        <v>2.023458069316491</v>
      </c>
      <c r="J35" s="62">
        <v>0.77205387931034486</v>
      </c>
      <c r="K35" s="157">
        <v>0.46803055075731426</v>
      </c>
      <c r="L35" s="158">
        <v>0.40340369231462647</v>
      </c>
    </row>
    <row r="36" spans="1:12">
      <c r="A36" s="78" t="s">
        <v>82</v>
      </c>
      <c r="B36" s="16" t="s">
        <v>164</v>
      </c>
      <c r="C36" s="366"/>
      <c r="D36" s="52"/>
      <c r="E36" s="366"/>
      <c r="F36" s="52"/>
      <c r="G36" s="31"/>
      <c r="H36" s="52"/>
      <c r="I36" s="31"/>
      <c r="J36" s="52"/>
      <c r="K36" s="31"/>
      <c r="L36" s="154"/>
    </row>
    <row r="37" spans="1:12">
      <c r="A37" s="78" t="s">
        <v>165</v>
      </c>
      <c r="B37" s="16" t="s">
        <v>87</v>
      </c>
      <c r="C37" s="366"/>
      <c r="D37" s="52"/>
      <c r="E37" s="366"/>
      <c r="F37" s="52"/>
      <c r="G37" s="31"/>
      <c r="H37" s="52"/>
      <c r="I37" s="31"/>
      <c r="J37" s="52"/>
      <c r="K37" s="31"/>
      <c r="L37" s="154"/>
    </row>
    <row r="38" spans="1:12">
      <c r="A38" s="78" t="s">
        <v>166</v>
      </c>
      <c r="B38" s="16" t="s">
        <v>87</v>
      </c>
      <c r="C38" s="366"/>
      <c r="D38" s="52"/>
      <c r="E38" s="366"/>
      <c r="F38" s="52"/>
      <c r="G38" s="31"/>
      <c r="H38" s="52"/>
      <c r="I38" s="31"/>
      <c r="J38" s="52"/>
      <c r="K38" s="31"/>
      <c r="L38" s="154"/>
    </row>
    <row r="39" spans="1:12">
      <c r="A39" s="78" t="s">
        <v>86</v>
      </c>
      <c r="B39" s="16" t="s">
        <v>167</v>
      </c>
      <c r="C39" s="366"/>
      <c r="D39" s="52"/>
      <c r="E39" s="366"/>
      <c r="F39" s="52"/>
      <c r="G39" s="31"/>
      <c r="H39" s="52"/>
      <c r="I39" s="31"/>
      <c r="J39" s="52"/>
      <c r="K39" s="31"/>
      <c r="L39" s="154"/>
    </row>
    <row r="40" spans="1:12">
      <c r="A40" s="78"/>
      <c r="B40" s="16"/>
      <c r="C40" s="366"/>
      <c r="D40" s="13"/>
      <c r="E40" s="366"/>
      <c r="F40" s="13"/>
      <c r="G40" s="76"/>
      <c r="H40" s="13"/>
      <c r="I40" s="76"/>
      <c r="J40" s="13"/>
      <c r="K40" s="76"/>
      <c r="L40" s="76"/>
    </row>
    <row r="41" spans="1:12">
      <c r="A41" s="74" t="s">
        <v>35</v>
      </c>
      <c r="B41" s="72"/>
      <c r="C41" s="366"/>
      <c r="D41" s="13"/>
      <c r="E41" s="366"/>
      <c r="F41" s="13"/>
      <c r="G41" s="76"/>
      <c r="H41" s="13"/>
      <c r="I41" s="76"/>
      <c r="J41" s="13"/>
      <c r="K41" s="76"/>
      <c r="L41" s="76"/>
    </row>
    <row r="42" spans="1:12">
      <c r="A42" s="78" t="s">
        <v>36</v>
      </c>
      <c r="B42" s="16" t="s">
        <v>162</v>
      </c>
      <c r="C42" s="366"/>
      <c r="D42" s="52"/>
      <c r="E42" s="366"/>
      <c r="F42" s="52"/>
      <c r="G42" s="14">
        <v>0</v>
      </c>
      <c r="H42" s="52">
        <v>0.98688620183595166</v>
      </c>
      <c r="I42" s="76"/>
      <c r="J42" s="13"/>
      <c r="K42" s="14">
        <v>0</v>
      </c>
      <c r="L42" s="154">
        <v>0.75205557638750309</v>
      </c>
    </row>
    <row r="43" spans="1:12">
      <c r="A43" s="78" t="s">
        <v>37</v>
      </c>
      <c r="B43" s="16" t="s">
        <v>162</v>
      </c>
      <c r="C43" s="366"/>
      <c r="D43" s="52"/>
      <c r="E43" s="366"/>
      <c r="F43" s="52"/>
      <c r="G43" s="14">
        <v>0</v>
      </c>
      <c r="H43" s="52">
        <v>0.98688620183595166</v>
      </c>
      <c r="I43" s="76"/>
      <c r="J43" s="13"/>
      <c r="K43" s="14">
        <v>0</v>
      </c>
      <c r="L43" s="154">
        <v>0.75205557638750309</v>
      </c>
    </row>
    <row r="44" spans="1:12">
      <c r="A44" s="78" t="s">
        <v>38</v>
      </c>
      <c r="B44" s="16" t="s">
        <v>163</v>
      </c>
      <c r="C44" s="366"/>
      <c r="D44" s="52"/>
      <c r="E44" s="366"/>
      <c r="F44" s="52"/>
      <c r="G44" s="14">
        <v>64.547491020724905</v>
      </c>
      <c r="H44" s="52">
        <v>0.98688620183595166</v>
      </c>
      <c r="I44" s="76"/>
      <c r="J44" s="13"/>
      <c r="K44" s="14">
        <v>36.77969010639648</v>
      </c>
      <c r="L44" s="154">
        <v>0.75205557638750309</v>
      </c>
    </row>
    <row r="45" spans="1:12">
      <c r="A45" s="78" t="s">
        <v>39</v>
      </c>
      <c r="B45" s="16" t="s">
        <v>162</v>
      </c>
      <c r="C45" s="366"/>
      <c r="D45" s="52"/>
      <c r="E45" s="366"/>
      <c r="F45" s="52"/>
      <c r="G45" s="61">
        <v>0</v>
      </c>
      <c r="H45" s="52">
        <v>0.98688620183595166</v>
      </c>
      <c r="I45" s="76"/>
      <c r="J45" s="13"/>
      <c r="K45" s="61">
        <v>0</v>
      </c>
      <c r="L45" s="154">
        <f>L44</f>
        <v>0.75205557638750309</v>
      </c>
    </row>
    <row r="46" spans="1:12">
      <c r="A46" s="78" t="s">
        <v>40</v>
      </c>
      <c r="B46" s="16" t="s">
        <v>168</v>
      </c>
      <c r="C46" s="366"/>
      <c r="D46" s="52"/>
      <c r="E46" s="366"/>
      <c r="F46" s="52"/>
      <c r="G46" s="14">
        <v>0</v>
      </c>
      <c r="H46" s="52">
        <v>0.98688620183595166</v>
      </c>
      <c r="I46" s="14">
        <v>14555.122255783446</v>
      </c>
      <c r="J46" s="52">
        <v>0.85173961598746084</v>
      </c>
      <c r="K46" s="14">
        <v>9.6149746439481376</v>
      </c>
      <c r="L46" s="154">
        <v>0.75205557638750309</v>
      </c>
    </row>
    <row r="47" spans="1:12">
      <c r="A47" s="78"/>
      <c r="B47" s="16"/>
      <c r="C47" s="366"/>
      <c r="D47" s="13"/>
      <c r="E47" s="366"/>
      <c r="F47" s="13"/>
      <c r="G47" s="76"/>
      <c r="H47" s="52"/>
      <c r="I47" s="76"/>
      <c r="J47" s="13"/>
      <c r="K47" s="76"/>
      <c r="L47" s="76"/>
    </row>
    <row r="48" spans="1:12">
      <c r="A48" s="78"/>
      <c r="B48" s="16"/>
      <c r="C48" s="366"/>
      <c r="D48" s="13"/>
      <c r="E48" s="366"/>
      <c r="F48" s="13"/>
      <c r="G48" s="76"/>
      <c r="H48" s="13"/>
      <c r="I48" s="76"/>
      <c r="J48" s="13"/>
      <c r="K48" s="76"/>
      <c r="L48" s="76"/>
    </row>
    <row r="49" spans="1:12">
      <c r="A49" s="74" t="s">
        <v>42</v>
      </c>
      <c r="B49" s="72"/>
      <c r="C49" s="366"/>
      <c r="D49" s="13"/>
      <c r="E49" s="366"/>
      <c r="F49" s="13"/>
      <c r="G49" s="76"/>
      <c r="H49" s="13"/>
      <c r="I49" s="76"/>
      <c r="J49" s="13"/>
      <c r="K49" s="76"/>
      <c r="L49" s="76"/>
    </row>
    <row r="50" spans="1:12">
      <c r="A50" s="78" t="s">
        <v>43</v>
      </c>
      <c r="B50" s="16" t="s">
        <v>162</v>
      </c>
      <c r="C50" s="366"/>
      <c r="D50" s="52"/>
      <c r="E50" s="366"/>
      <c r="F50" s="52"/>
      <c r="G50" s="76">
        <v>2.4792962883501395E-2</v>
      </c>
      <c r="H50" s="52">
        <v>0.98185952298410617</v>
      </c>
      <c r="I50" s="76">
        <v>0.92260928197315983</v>
      </c>
      <c r="J50" s="52">
        <v>0.77205387931034486</v>
      </c>
      <c r="K50" s="18">
        <v>3.6474504630424507E-3</v>
      </c>
      <c r="L50" s="154">
        <v>0.40340369231462647</v>
      </c>
    </row>
    <row r="51" spans="1:12" s="127" customFormat="1">
      <c r="A51" s="53" t="s">
        <v>103</v>
      </c>
      <c r="B51" s="122" t="s">
        <v>162</v>
      </c>
      <c r="C51" s="366"/>
      <c r="D51" s="124"/>
      <c r="E51" s="366"/>
      <c r="F51" s="124"/>
      <c r="G51" s="125" t="s">
        <v>120</v>
      </c>
      <c r="H51" s="124"/>
      <c r="I51" s="125" t="s">
        <v>120</v>
      </c>
      <c r="J51" s="124"/>
      <c r="K51" s="123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366"/>
      <c r="F52" s="124"/>
      <c r="G52" s="125" t="s">
        <v>120</v>
      </c>
      <c r="H52" s="124"/>
      <c r="I52" s="125" t="s">
        <v>120</v>
      </c>
      <c r="J52" s="124"/>
      <c r="K52" s="125"/>
      <c r="L52" s="165"/>
    </row>
    <row r="53" spans="1:12">
      <c r="A53" s="78" t="s">
        <v>44</v>
      </c>
      <c r="B53" s="16" t="s">
        <v>162</v>
      </c>
      <c r="C53" s="366"/>
      <c r="D53" s="13"/>
      <c r="E53" s="366"/>
      <c r="F53" s="52"/>
      <c r="G53" s="31">
        <v>0.9454888100017419</v>
      </c>
      <c r="H53" s="52">
        <v>0.72830622069388029</v>
      </c>
      <c r="I53" s="31">
        <v>11.504828117200512</v>
      </c>
      <c r="J53" s="52">
        <v>0.77205387931034486</v>
      </c>
      <c r="K53" s="18">
        <v>2.4283957809869846E-3</v>
      </c>
      <c r="L53" s="154">
        <v>0.40340369231462647</v>
      </c>
    </row>
    <row r="54" spans="1:12" ht="16">
      <c r="A54" s="78" t="s">
        <v>45</v>
      </c>
      <c r="B54" s="16" t="s">
        <v>162</v>
      </c>
      <c r="C54" s="366"/>
      <c r="D54" s="13"/>
      <c r="E54" s="366"/>
      <c r="F54" s="52"/>
      <c r="G54" s="31">
        <v>0.60436627271389642</v>
      </c>
      <c r="H54" s="52">
        <v>0.76991699145768122</v>
      </c>
      <c r="I54" s="31">
        <v>0.3015622564863133</v>
      </c>
      <c r="J54" s="52">
        <v>0.38468691222570534</v>
      </c>
      <c r="K54" s="76">
        <v>1.903862292293796E-2</v>
      </c>
      <c r="L54" s="154">
        <v>0.40340369231462647</v>
      </c>
    </row>
    <row r="55" spans="1:12">
      <c r="A55" s="78" t="s">
        <v>46</v>
      </c>
      <c r="B55" s="19" t="s">
        <v>169</v>
      </c>
      <c r="C55" s="366"/>
      <c r="D55" s="13"/>
      <c r="E55" s="366"/>
      <c r="F55" s="52"/>
      <c r="G55" s="31"/>
      <c r="H55" s="47"/>
      <c r="I55" s="76"/>
      <c r="J55" s="13"/>
      <c r="K55" s="76"/>
      <c r="L55" s="76"/>
    </row>
    <row r="56" spans="1:12">
      <c r="A56" s="78" t="s">
        <v>48</v>
      </c>
      <c r="B56" s="19" t="s">
        <v>162</v>
      </c>
      <c r="C56" s="366"/>
      <c r="D56" s="13"/>
      <c r="E56" s="366"/>
      <c r="F56" s="15"/>
      <c r="G56" s="20">
        <v>1.5139743458406952E-4</v>
      </c>
      <c r="H56" s="52">
        <v>0.51636368916745534</v>
      </c>
      <c r="I56" s="31">
        <v>0.14157875410188847</v>
      </c>
      <c r="J56" s="52">
        <v>0.77205387931034486</v>
      </c>
      <c r="K56" s="76"/>
      <c r="L56" s="76"/>
    </row>
    <row r="57" spans="1:12">
      <c r="A57" s="78" t="s">
        <v>49</v>
      </c>
      <c r="B57" s="19" t="s">
        <v>162</v>
      </c>
      <c r="C57" s="366"/>
      <c r="D57" s="13"/>
      <c r="E57" s="366"/>
      <c r="F57" s="15"/>
      <c r="G57" s="18">
        <v>7.904836825669264E-4</v>
      </c>
      <c r="H57" s="52">
        <v>0.98185952298410617</v>
      </c>
      <c r="I57" s="31">
        <v>0.27886878093307987</v>
      </c>
      <c r="J57" s="52">
        <v>0.77205387931034486</v>
      </c>
      <c r="K57" s="76"/>
      <c r="L57" s="76"/>
    </row>
    <row r="58" spans="1:12">
      <c r="A58" s="78" t="s">
        <v>50</v>
      </c>
      <c r="B58" s="19" t="s">
        <v>162</v>
      </c>
      <c r="C58" s="366"/>
      <c r="D58" s="13"/>
      <c r="E58" s="366"/>
      <c r="F58" s="15"/>
      <c r="G58" s="76">
        <v>4.8579737435554778E-2</v>
      </c>
      <c r="H58" s="52">
        <v>0.61651949289150998</v>
      </c>
      <c r="I58" s="18">
        <v>5.2510551338909664E-4</v>
      </c>
      <c r="J58" s="52">
        <v>0.44773804858934169</v>
      </c>
      <c r="K58" s="76"/>
      <c r="L58" s="76"/>
    </row>
    <row r="59" spans="1:12">
      <c r="A59" s="78" t="s">
        <v>51</v>
      </c>
      <c r="B59" s="19" t="s">
        <v>169</v>
      </c>
      <c r="C59" s="366"/>
      <c r="D59" s="13"/>
      <c r="E59" s="366"/>
      <c r="F59" s="15"/>
      <c r="G59" s="76" t="s">
        <v>120</v>
      </c>
      <c r="H59" s="52"/>
      <c r="I59" s="31" t="s">
        <v>120</v>
      </c>
      <c r="J59" s="52"/>
      <c r="K59" s="76"/>
      <c r="L59" s="76"/>
    </row>
    <row r="60" spans="1:12">
      <c r="A60" s="78" t="s">
        <v>52</v>
      </c>
      <c r="B60" s="19" t="s">
        <v>162</v>
      </c>
      <c r="C60" s="366"/>
      <c r="D60" s="13"/>
      <c r="E60" s="366"/>
      <c r="F60" s="15"/>
      <c r="G60" s="31"/>
      <c r="H60" s="47"/>
      <c r="I60" s="17">
        <v>1.5412270949184481E-2</v>
      </c>
      <c r="J60" s="52">
        <v>0.77205376567398121</v>
      </c>
      <c r="K60" s="76"/>
      <c r="L60" s="76"/>
    </row>
    <row r="61" spans="1:12">
      <c r="A61" s="78" t="s">
        <v>53</v>
      </c>
      <c r="B61" s="19" t="s">
        <v>162</v>
      </c>
      <c r="C61" s="366"/>
      <c r="D61" s="13"/>
      <c r="E61" s="366"/>
      <c r="F61" s="15"/>
      <c r="G61" s="31"/>
      <c r="H61" s="47"/>
      <c r="I61" s="21">
        <v>1.5579912719957511E-3</v>
      </c>
      <c r="J61" s="166">
        <v>0.77205376567398121</v>
      </c>
      <c r="K61" s="76"/>
      <c r="L61" s="76"/>
    </row>
    <row r="62" spans="1:12">
      <c r="A62" s="78" t="s">
        <v>54</v>
      </c>
      <c r="B62" s="19" t="s">
        <v>162</v>
      </c>
      <c r="C62" s="366"/>
      <c r="D62" s="13"/>
      <c r="E62" s="366"/>
      <c r="F62" s="15"/>
      <c r="G62" s="31"/>
      <c r="H62" s="47"/>
      <c r="I62" s="76"/>
      <c r="J62" s="13"/>
      <c r="K62" s="18">
        <v>8.9507837105762776E-4</v>
      </c>
      <c r="L62" s="154">
        <v>0.27580289251103085</v>
      </c>
    </row>
    <row r="63" spans="1:12">
      <c r="A63" s="78" t="s">
        <v>55</v>
      </c>
      <c r="B63" s="19" t="s">
        <v>162</v>
      </c>
      <c r="C63" s="366"/>
      <c r="D63" s="13"/>
      <c r="E63" s="366"/>
      <c r="F63" s="15"/>
      <c r="G63" s="31"/>
      <c r="H63" s="47"/>
      <c r="I63" s="76"/>
      <c r="J63" s="13"/>
      <c r="K63" s="60" t="s">
        <v>120</v>
      </c>
      <c r="L63" s="154"/>
    </row>
    <row r="64" spans="1:12">
      <c r="A64" s="78"/>
      <c r="B64" s="19"/>
      <c r="C64" s="366"/>
      <c r="D64" s="13"/>
      <c r="E64" s="366"/>
      <c r="F64" s="15"/>
      <c r="G64" s="31"/>
      <c r="H64" s="47"/>
      <c r="I64" s="76"/>
      <c r="J64" s="13"/>
      <c r="K64" s="22"/>
      <c r="L64" s="22"/>
    </row>
    <row r="65" spans="1:13">
      <c r="A65" s="74" t="s">
        <v>56</v>
      </c>
      <c r="B65" s="77"/>
      <c r="C65" s="366"/>
      <c r="D65" s="13"/>
      <c r="E65" s="366"/>
      <c r="F65" s="15"/>
      <c r="G65" s="31"/>
      <c r="H65" s="47"/>
      <c r="I65" s="76"/>
      <c r="J65" s="13"/>
      <c r="K65" s="76"/>
      <c r="L65" s="76"/>
    </row>
    <row r="66" spans="1:13">
      <c r="A66" s="78" t="s">
        <v>23</v>
      </c>
      <c r="B66" s="19" t="s">
        <v>163</v>
      </c>
      <c r="C66" s="366"/>
      <c r="D66" s="55"/>
      <c r="E66" s="366"/>
      <c r="F66" s="52"/>
      <c r="G66" s="34">
        <v>0</v>
      </c>
      <c r="H66" s="52">
        <v>0.76991699145768122</v>
      </c>
      <c r="I66" s="17">
        <v>0</v>
      </c>
      <c r="J66" s="52">
        <v>0.11952449059561128</v>
      </c>
      <c r="K66" s="34">
        <v>0</v>
      </c>
      <c r="L66" s="154">
        <v>0.53859304547367792</v>
      </c>
    </row>
    <row r="67" spans="1:13">
      <c r="A67" s="78" t="s">
        <v>25</v>
      </c>
      <c r="B67" s="19" t="s">
        <v>163</v>
      </c>
      <c r="C67" s="366"/>
      <c r="D67" s="55"/>
      <c r="E67" s="366"/>
      <c r="F67" s="52"/>
      <c r="G67" s="31">
        <v>0</v>
      </c>
      <c r="H67" s="52">
        <v>0.57490872212770916</v>
      </c>
      <c r="I67" s="14">
        <v>119.58327274554422</v>
      </c>
      <c r="J67" s="52">
        <v>0.77205387931034486</v>
      </c>
      <c r="K67" s="76"/>
      <c r="L67" s="76"/>
    </row>
    <row r="68" spans="1:13">
      <c r="A68" s="78" t="s">
        <v>57</v>
      </c>
      <c r="B68" s="19" t="s">
        <v>162</v>
      </c>
      <c r="C68" s="366"/>
      <c r="D68" s="13"/>
      <c r="E68" s="366"/>
      <c r="F68" s="52"/>
      <c r="G68" s="76" t="s">
        <v>120</v>
      </c>
      <c r="H68" s="52"/>
      <c r="I68" s="76">
        <v>0.74363286514192928</v>
      </c>
      <c r="J68" s="52">
        <v>0.38468691222570534</v>
      </c>
      <c r="K68" s="18">
        <v>9.3896713615023472E-4</v>
      </c>
      <c r="L68" s="154">
        <v>0.12760079980359562</v>
      </c>
    </row>
    <row r="69" spans="1:13">
      <c r="A69" s="78" t="s">
        <v>58</v>
      </c>
      <c r="B69" s="19" t="s">
        <v>162</v>
      </c>
      <c r="C69" s="366"/>
      <c r="D69" s="13"/>
      <c r="E69" s="366"/>
      <c r="F69" s="52"/>
      <c r="G69" s="76" t="s">
        <v>120</v>
      </c>
      <c r="H69" s="52"/>
      <c r="I69" s="20">
        <v>2.1391006202373176E-4</v>
      </c>
      <c r="J69" s="52">
        <v>0.38468691222570534</v>
      </c>
      <c r="K69" s="18">
        <v>6.2597809076682322E-4</v>
      </c>
      <c r="L69" s="154">
        <v>0.12760079980359562</v>
      </c>
    </row>
    <row r="70" spans="1:13">
      <c r="A70" s="78" t="s">
        <v>46</v>
      </c>
      <c r="B70" s="19" t="s">
        <v>169</v>
      </c>
      <c r="C70" s="366"/>
      <c r="D70" s="13"/>
      <c r="E70" s="366"/>
      <c r="F70" s="52"/>
      <c r="G70" s="31"/>
      <c r="H70" s="47"/>
      <c r="I70" s="76"/>
      <c r="J70" s="13"/>
      <c r="K70" s="76"/>
      <c r="L70" s="76"/>
    </row>
    <row r="71" spans="1:13">
      <c r="A71" s="78" t="s">
        <v>59</v>
      </c>
      <c r="B71" s="19" t="s">
        <v>162</v>
      </c>
      <c r="C71" s="366"/>
      <c r="D71" s="13"/>
      <c r="E71" s="366"/>
      <c r="F71" s="15"/>
      <c r="G71" s="31" t="s">
        <v>120</v>
      </c>
      <c r="H71" s="52"/>
      <c r="I71" s="31">
        <v>0.25402329174989635</v>
      </c>
      <c r="J71" s="52">
        <v>0.38468691222570534</v>
      </c>
      <c r="K71" s="76"/>
      <c r="L71" s="76"/>
    </row>
    <row r="72" spans="1:13">
      <c r="A72" s="78" t="s">
        <v>60</v>
      </c>
      <c r="B72" s="19" t="s">
        <v>169</v>
      </c>
      <c r="C72" s="366"/>
      <c r="D72" s="13"/>
      <c r="E72" s="366"/>
      <c r="F72" s="15"/>
      <c r="G72" s="31" t="s">
        <v>120</v>
      </c>
      <c r="H72" s="52"/>
      <c r="I72" s="18">
        <v>0</v>
      </c>
      <c r="J72" s="52">
        <v>0.26516242163009407</v>
      </c>
      <c r="K72" s="76"/>
      <c r="L72" s="76"/>
    </row>
    <row r="73" spans="1:13">
      <c r="A73" s="78"/>
      <c r="B73" s="19"/>
      <c r="C73" s="366"/>
      <c r="D73" s="13"/>
      <c r="E73" s="366"/>
      <c r="F73" s="15"/>
      <c r="G73" s="31"/>
      <c r="H73" s="47"/>
      <c r="I73" s="31"/>
      <c r="J73" s="47"/>
      <c r="K73" s="76"/>
      <c r="L73" s="76"/>
    </row>
    <row r="74" spans="1:13">
      <c r="A74" s="74" t="s">
        <v>61</v>
      </c>
      <c r="B74" s="72"/>
      <c r="C74" s="366"/>
      <c r="D74" s="13"/>
      <c r="E74" s="366"/>
      <c r="F74" s="15"/>
      <c r="G74" s="31"/>
      <c r="H74" s="47"/>
      <c r="I74" s="31"/>
      <c r="J74" s="47"/>
      <c r="K74" s="76"/>
      <c r="L74" s="76"/>
    </row>
    <row r="75" spans="1:13">
      <c r="A75" s="78" t="s">
        <v>62</v>
      </c>
      <c r="B75" s="16" t="s">
        <v>162</v>
      </c>
      <c r="C75" s="366"/>
      <c r="D75" s="13"/>
      <c r="E75" s="366"/>
      <c r="F75" s="52"/>
      <c r="G75" s="31"/>
      <c r="H75" s="47"/>
      <c r="I75" s="31"/>
      <c r="J75" s="47"/>
      <c r="K75" s="76"/>
      <c r="L75" s="76"/>
    </row>
    <row r="76" spans="1:13">
      <c r="A76" s="78" t="s">
        <v>63</v>
      </c>
      <c r="B76" s="16" t="s">
        <v>162</v>
      </c>
      <c r="C76" s="366"/>
      <c r="D76" s="13"/>
      <c r="E76" s="366"/>
      <c r="F76" s="15"/>
      <c r="G76" s="31"/>
      <c r="H76" s="47"/>
      <c r="I76" s="31">
        <v>12.249670702546632</v>
      </c>
      <c r="J76" s="52">
        <v>0.30210011755485894</v>
      </c>
      <c r="K76" s="76"/>
      <c r="L76" s="76"/>
      <c r="M76" s="171"/>
    </row>
    <row r="77" spans="1:13">
      <c r="A77" s="78" t="s">
        <v>64</v>
      </c>
      <c r="B77" s="16" t="s">
        <v>162</v>
      </c>
      <c r="C77" s="366"/>
      <c r="D77" s="13"/>
      <c r="E77" s="366"/>
      <c r="F77" s="15"/>
      <c r="G77" s="31"/>
      <c r="H77" s="47"/>
      <c r="I77" s="31">
        <v>7.0138839704421017</v>
      </c>
      <c r="J77" s="52">
        <v>0.18257562695924764</v>
      </c>
      <c r="K77" s="76"/>
      <c r="L77" s="76"/>
      <c r="M77" s="171"/>
    </row>
    <row r="78" spans="1:13">
      <c r="A78" s="78" t="s">
        <v>65</v>
      </c>
      <c r="B78" s="16" t="s">
        <v>162</v>
      </c>
      <c r="C78" s="366"/>
      <c r="D78" s="13"/>
      <c r="E78" s="366"/>
      <c r="F78" s="15"/>
      <c r="G78" s="14">
        <v>0.92636296455219436</v>
      </c>
      <c r="H78" s="52">
        <v>0.98185952298410617</v>
      </c>
      <c r="I78" s="31">
        <v>0</v>
      </c>
      <c r="J78" s="52">
        <v>0.56726253918495295</v>
      </c>
      <c r="K78" s="76">
        <v>2.037120034516304E-2</v>
      </c>
      <c r="L78" s="154">
        <v>0.53859304547367792</v>
      </c>
      <c r="M78" s="171"/>
    </row>
    <row r="79" spans="1:13">
      <c r="A79" s="78" t="s">
        <v>29</v>
      </c>
      <c r="B79" s="16" t="s">
        <v>162</v>
      </c>
      <c r="C79" s="366"/>
      <c r="D79" s="13"/>
      <c r="E79" s="366"/>
      <c r="F79" s="15"/>
      <c r="G79" s="31">
        <v>1.5642804357672413</v>
      </c>
      <c r="H79" s="52">
        <v>0.98185952298410617</v>
      </c>
      <c r="I79" s="31">
        <v>6.5579883916525992</v>
      </c>
      <c r="J79" s="52">
        <v>0.38468691222570534</v>
      </c>
      <c r="K79" s="76"/>
      <c r="L79" s="76"/>
    </row>
    <row r="80" spans="1:13">
      <c r="A80" s="78" t="s">
        <v>66</v>
      </c>
      <c r="B80" s="16" t="s">
        <v>162</v>
      </c>
      <c r="C80" s="366"/>
      <c r="D80" s="13"/>
      <c r="E80" s="366"/>
      <c r="F80" s="15"/>
      <c r="G80" s="14"/>
      <c r="H80" s="15"/>
      <c r="I80" s="76"/>
      <c r="J80" s="13"/>
      <c r="K80" s="14">
        <v>10.946078484671004</v>
      </c>
      <c r="L80" s="154">
        <v>0.75475062349480648</v>
      </c>
    </row>
    <row r="81" spans="1:17">
      <c r="A81" s="78" t="s">
        <v>67</v>
      </c>
      <c r="B81" s="16" t="s">
        <v>162</v>
      </c>
      <c r="C81" s="366"/>
      <c r="D81" s="13"/>
      <c r="E81" s="366"/>
      <c r="F81" s="15"/>
      <c r="G81" s="14"/>
      <c r="H81" s="15"/>
      <c r="I81" s="76"/>
      <c r="J81" s="13"/>
      <c r="K81" s="76">
        <v>0.72613865151455581</v>
      </c>
      <c r="L81" s="154">
        <v>0.62714982369121086</v>
      </c>
      <c r="M81" s="172"/>
    </row>
    <row r="82" spans="1:17">
      <c r="A82" s="78" t="s">
        <v>68</v>
      </c>
      <c r="B82" s="16" t="s">
        <v>162</v>
      </c>
      <c r="C82" s="366"/>
      <c r="D82" s="13"/>
      <c r="E82" s="366"/>
      <c r="F82" s="52"/>
      <c r="G82" s="14">
        <v>1.6505882148772761</v>
      </c>
      <c r="H82" s="52">
        <v>0.72830622069388029</v>
      </c>
      <c r="I82" s="76"/>
      <c r="J82" s="13"/>
      <c r="K82" s="76"/>
      <c r="L82" s="76"/>
    </row>
    <row r="83" spans="1:17">
      <c r="A83" s="78"/>
      <c r="B83" s="16"/>
      <c r="C83" s="366"/>
      <c r="D83" s="13"/>
      <c r="E83" s="366"/>
      <c r="F83" s="15"/>
      <c r="G83" s="14"/>
      <c r="H83" s="15"/>
      <c r="I83" s="76"/>
      <c r="J83" s="13"/>
      <c r="K83" s="76"/>
      <c r="L83" s="76"/>
    </row>
    <row r="84" spans="1:17">
      <c r="A84" s="74" t="s">
        <v>69</v>
      </c>
      <c r="B84" s="72"/>
      <c r="C84" s="366"/>
      <c r="D84" s="13"/>
      <c r="E84" s="366"/>
      <c r="F84" s="15"/>
      <c r="G84" s="14"/>
      <c r="H84" s="15"/>
      <c r="I84" s="76"/>
      <c r="J84" s="13"/>
      <c r="K84" s="76"/>
      <c r="L84" s="76"/>
    </row>
    <row r="85" spans="1:17">
      <c r="A85" s="78" t="s">
        <v>70</v>
      </c>
      <c r="B85" s="16" t="s">
        <v>162</v>
      </c>
      <c r="C85" s="366"/>
      <c r="D85" s="52"/>
      <c r="E85" s="366"/>
      <c r="F85" s="15"/>
      <c r="G85" s="14"/>
      <c r="H85" s="15"/>
      <c r="I85" s="76"/>
      <c r="J85" s="13"/>
      <c r="K85" s="76"/>
      <c r="L85" s="76"/>
    </row>
    <row r="86" spans="1:17">
      <c r="A86" s="78" t="s">
        <v>71</v>
      </c>
      <c r="B86" s="16" t="s">
        <v>162</v>
      </c>
      <c r="C86" s="366"/>
      <c r="D86" s="13"/>
      <c r="E86" s="366"/>
      <c r="F86" s="52"/>
      <c r="G86" s="14"/>
      <c r="H86" s="15"/>
      <c r="I86" s="76"/>
      <c r="J86" s="13"/>
      <c r="K86" s="76"/>
      <c r="L86" s="76"/>
    </row>
    <row r="87" spans="1:17">
      <c r="A87" s="78" t="s">
        <v>72</v>
      </c>
      <c r="B87" s="16" t="s">
        <v>162</v>
      </c>
      <c r="C87" s="366"/>
      <c r="D87" s="13"/>
      <c r="E87" s="366"/>
      <c r="F87" s="15"/>
      <c r="G87" s="14"/>
      <c r="H87" s="15"/>
      <c r="I87" s="31">
        <v>5.3803085635497068</v>
      </c>
      <c r="J87" s="52">
        <v>0.30210011755485894</v>
      </c>
      <c r="K87" s="76"/>
      <c r="L87" s="76"/>
    </row>
    <row r="88" spans="1:17">
      <c r="A88" s="78" t="s">
        <v>73</v>
      </c>
      <c r="B88" s="16" t="s">
        <v>162</v>
      </c>
      <c r="C88" s="366"/>
      <c r="D88" s="13"/>
      <c r="E88" s="366"/>
      <c r="F88" s="15"/>
      <c r="G88" s="14"/>
      <c r="H88" s="15"/>
      <c r="I88" s="31">
        <v>0</v>
      </c>
      <c r="J88" s="52">
        <v>0.18257562695924764</v>
      </c>
      <c r="K88" s="76"/>
      <c r="L88" s="76"/>
    </row>
    <row r="89" spans="1:17">
      <c r="A89" s="78" t="s">
        <v>74</v>
      </c>
      <c r="B89" s="16" t="s">
        <v>162</v>
      </c>
      <c r="C89" s="366"/>
      <c r="D89" s="13"/>
      <c r="E89" s="366"/>
      <c r="F89" s="15"/>
      <c r="G89" s="14">
        <v>8.8826908865527194</v>
      </c>
      <c r="H89" s="52">
        <v>0.98185952298410617</v>
      </c>
      <c r="I89" s="31">
        <v>8.6211031266344431</v>
      </c>
      <c r="J89" s="52">
        <v>0.77205387931034486</v>
      </c>
      <c r="K89" s="76"/>
      <c r="L89" s="76"/>
    </row>
    <row r="90" spans="1:17">
      <c r="A90" s="78" t="s">
        <v>75</v>
      </c>
      <c r="B90" s="16" t="s">
        <v>162</v>
      </c>
      <c r="C90" s="366"/>
      <c r="D90" s="13"/>
      <c r="E90" s="366"/>
      <c r="F90" s="15"/>
      <c r="G90" s="18">
        <v>0</v>
      </c>
      <c r="H90" s="52">
        <v>0.72830622069388029</v>
      </c>
      <c r="I90" s="18">
        <v>3.1577199632074693E-3</v>
      </c>
      <c r="J90" s="52">
        <v>0.38468691222570534</v>
      </c>
      <c r="K90" s="76"/>
      <c r="L90" s="76"/>
    </row>
    <row r="91" spans="1:17">
      <c r="A91" s="78" t="s">
        <v>76</v>
      </c>
      <c r="B91" s="16" t="s">
        <v>162</v>
      </c>
      <c r="C91" s="366"/>
      <c r="D91" s="13"/>
      <c r="E91" s="366"/>
      <c r="F91" s="15"/>
      <c r="G91" s="14">
        <v>4.6634913823929063</v>
      </c>
      <c r="H91" s="52">
        <v>0.98185952298410617</v>
      </c>
      <c r="I91" s="31">
        <v>6.9077279515685375E-2</v>
      </c>
      <c r="J91" s="52">
        <v>0.56726253918495295</v>
      </c>
      <c r="K91" s="76">
        <v>0.63355741831975354</v>
      </c>
      <c r="L91" s="154">
        <v>0.62714982369121086</v>
      </c>
    </row>
    <row r="92" spans="1:17">
      <c r="A92" s="78" t="s">
        <v>66</v>
      </c>
      <c r="B92" s="16" t="s">
        <v>162</v>
      </c>
      <c r="C92" s="366"/>
      <c r="D92" s="13"/>
      <c r="E92" s="366"/>
      <c r="F92" s="15"/>
      <c r="G92" s="14"/>
      <c r="H92" s="15"/>
      <c r="I92" s="76"/>
      <c r="J92" s="13"/>
      <c r="K92" s="163">
        <v>0</v>
      </c>
      <c r="L92" s="154">
        <v>0.62714982369121086</v>
      </c>
    </row>
    <row r="93" spans="1:17">
      <c r="A93" s="78" t="s">
        <v>67</v>
      </c>
      <c r="B93" s="16" t="s">
        <v>162</v>
      </c>
      <c r="C93" s="366"/>
      <c r="D93" s="13"/>
      <c r="E93" s="366"/>
      <c r="F93" s="15"/>
      <c r="G93" s="14"/>
      <c r="H93" s="15"/>
      <c r="I93" s="76"/>
      <c r="J93" s="13"/>
      <c r="K93" s="31">
        <v>0</v>
      </c>
      <c r="L93" s="154">
        <v>0.41099224567008225</v>
      </c>
    </row>
    <row r="94" spans="1:17">
      <c r="A94" s="78" t="s">
        <v>77</v>
      </c>
      <c r="B94" s="16" t="s">
        <v>162</v>
      </c>
      <c r="C94" s="366"/>
      <c r="D94" s="13"/>
      <c r="E94" s="366"/>
      <c r="F94" s="52"/>
      <c r="G94" s="31">
        <v>0.91977871319679994</v>
      </c>
      <c r="H94" s="52">
        <v>0.72830622069388029</v>
      </c>
      <c r="I94" s="76"/>
      <c r="J94" s="13"/>
      <c r="K94" s="76">
        <v>0.15276606388479266</v>
      </c>
      <c r="L94" s="154">
        <v>0.62714982369121086</v>
      </c>
    </row>
    <row r="95" spans="1:17">
      <c r="A95" s="78" t="s">
        <v>78</v>
      </c>
      <c r="B95" s="16" t="s">
        <v>162</v>
      </c>
      <c r="C95" s="367"/>
      <c r="D95" s="24"/>
      <c r="E95" s="367"/>
      <c r="F95" s="63"/>
      <c r="G95" s="173">
        <v>0.71216968149689319</v>
      </c>
      <c r="H95" s="64">
        <v>0.72830622069388029</v>
      </c>
      <c r="I95" s="23"/>
      <c r="J95" s="24"/>
      <c r="K95" s="173">
        <v>0</v>
      </c>
      <c r="L95" s="167">
        <v>0.62714982369121086</v>
      </c>
    </row>
    <row r="96" spans="1:17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238</v>
      </c>
      <c r="B97" s="261"/>
      <c r="C97" s="127" t="s">
        <v>234</v>
      </c>
      <c r="D97" s="127"/>
      <c r="E97" s="39"/>
      <c r="F97" s="39"/>
      <c r="G97" s="39"/>
      <c r="H97" s="170"/>
      <c r="I97" s="39"/>
      <c r="J97" s="39"/>
      <c r="K97" s="39"/>
      <c r="L97" s="39"/>
      <c r="M97" s="238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8"/>
      <c r="D98" s="280"/>
      <c r="E98" s="280"/>
      <c r="F98" s="291"/>
      <c r="G98" s="299">
        <f>98/G9</f>
        <v>234.15017212351478</v>
      </c>
      <c r="H98" s="299"/>
      <c r="I98" s="299">
        <v>1499</v>
      </c>
      <c r="J98" s="299"/>
      <c r="K98" s="299"/>
      <c r="L98" s="291"/>
      <c r="M98" s="238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294"/>
      <c r="D99" s="292"/>
      <c r="E99" s="292"/>
      <c r="F99" s="14"/>
      <c r="G99" s="61">
        <v>162.50130000000001</v>
      </c>
      <c r="H99" s="61"/>
      <c r="I99" s="61"/>
      <c r="J99" s="61"/>
      <c r="K99" s="61">
        <v>70.349400000000003</v>
      </c>
      <c r="L99" s="14"/>
      <c r="M99" s="238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294"/>
      <c r="D100" s="294"/>
      <c r="E100" s="294"/>
      <c r="F100" s="18"/>
      <c r="G100" s="164">
        <v>6.5789999999999998E-3</v>
      </c>
      <c r="H100" s="168"/>
      <c r="I100" s="168"/>
      <c r="J100" s="168"/>
      <c r="K100" s="168">
        <v>1.2539999999999999E-3</v>
      </c>
      <c r="L100" s="18"/>
      <c r="M100" s="238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295"/>
      <c r="D101" s="295"/>
      <c r="E101" s="295"/>
      <c r="F101" s="296"/>
      <c r="G101" s="302">
        <v>1.3158E-3</v>
      </c>
      <c r="H101" s="301"/>
      <c r="I101" s="301"/>
      <c r="J101" s="301"/>
      <c r="K101" s="301">
        <v>1.2540000000000001E-4</v>
      </c>
      <c r="L101" s="296"/>
      <c r="M101" s="238"/>
      <c r="N101" s="44"/>
      <c r="O101" s="44"/>
      <c r="P101" s="44"/>
      <c r="Q101" s="44"/>
    </row>
    <row r="102" spans="1:17">
      <c r="C102" s="238"/>
      <c r="M102" s="238"/>
    </row>
    <row r="103" spans="1:17">
      <c r="C103" s="238"/>
      <c r="M103" s="238"/>
    </row>
  </sheetData>
  <sheetProtection password="DE70" sheet="1" objects="1" scenarios="1"/>
  <mergeCells count="4">
    <mergeCell ref="C11:C95"/>
    <mergeCell ref="E11:E95"/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01"/>
  <sheetViews>
    <sheetView zoomScale="85" zoomScaleNormal="85" workbookViewId="0">
      <pane xSplit="2" ySplit="9" topLeftCell="C10" activePane="bottomRight" state="frozen"/>
      <selection activeCell="J20" sqref="J20"/>
      <selection pane="topRight" activeCell="J20" sqref="J20"/>
      <selection pane="bottomLeft" activeCell="J20" sqref="J20"/>
      <selection pane="bottomRight" activeCell="E104" sqref="E104"/>
    </sheetView>
  </sheetViews>
  <sheetFormatPr defaultColWidth="9.1796875" defaultRowHeight="14.5"/>
  <cols>
    <col min="1" max="1" width="56.453125" style="68" bestFit="1" customWidth="1"/>
    <col min="2" max="2" width="22.54296875" style="68" customWidth="1"/>
    <col min="3" max="17" width="15.7265625" style="68" customWidth="1"/>
    <col min="18" max="16384" width="9.1796875" style="68"/>
  </cols>
  <sheetData>
    <row r="1" spans="1:17">
      <c r="A1" s="26" t="s">
        <v>239</v>
      </c>
    </row>
    <row r="2" spans="1:17">
      <c r="A2" s="27"/>
    </row>
    <row r="3" spans="1:17">
      <c r="A3" s="149" t="s">
        <v>151</v>
      </c>
    </row>
    <row r="4" spans="1:17">
      <c r="A4" s="28"/>
      <c r="B4" s="147" t="s">
        <v>0</v>
      </c>
      <c r="C4" s="56">
        <v>0.41792653870257229</v>
      </c>
      <c r="D4" s="370" t="s">
        <v>152</v>
      </c>
      <c r="E4" s="371"/>
      <c r="F4" s="176">
        <v>128000</v>
      </c>
      <c r="G4" s="146"/>
      <c r="H4" s="145" t="s">
        <v>1</v>
      </c>
      <c r="I4" s="37">
        <v>4325351</v>
      </c>
      <c r="J4" s="28"/>
      <c r="K4" s="147" t="s">
        <v>2</v>
      </c>
      <c r="L4" s="1">
        <f>I4/(I4+I5)</f>
        <v>0.98977468377834876</v>
      </c>
      <c r="Q4" s="72"/>
    </row>
    <row r="5" spans="1:17">
      <c r="A5" s="29"/>
      <c r="B5" s="30" t="s">
        <v>3</v>
      </c>
      <c r="C5" s="56">
        <v>0.63500000000000001</v>
      </c>
      <c r="D5" s="370" t="s">
        <v>176</v>
      </c>
      <c r="E5" s="371"/>
      <c r="F5" s="38">
        <v>6449000</v>
      </c>
      <c r="G5" s="150"/>
      <c r="H5" s="151" t="s">
        <v>4</v>
      </c>
      <c r="I5" s="38">
        <v>44685</v>
      </c>
      <c r="J5" s="29"/>
      <c r="K5" s="30" t="s">
        <v>2</v>
      </c>
      <c r="L5" s="2">
        <f>I5/(I4+I5)</f>
        <v>1.0225316221651263E-2</v>
      </c>
      <c r="Q5" s="72"/>
    </row>
    <row r="6" spans="1:17">
      <c r="A6" s="72"/>
      <c r="B6" s="72"/>
      <c r="C6" s="72"/>
      <c r="D6" s="72"/>
      <c r="E6" s="74"/>
      <c r="F6" s="72"/>
      <c r="G6" s="72"/>
      <c r="H6" s="72"/>
      <c r="I6" s="36"/>
      <c r="J6" s="36"/>
      <c r="K6" s="72"/>
      <c r="L6" s="72"/>
      <c r="M6" s="72"/>
      <c r="N6" s="72"/>
      <c r="O6" s="72"/>
      <c r="P6" s="72"/>
      <c r="Q6" s="72"/>
    </row>
    <row r="7" spans="1:17" ht="28">
      <c r="A7" s="72"/>
      <c r="B7" s="69"/>
      <c r="C7" s="26" t="s">
        <v>5</v>
      </c>
      <c r="D7" s="54"/>
      <c r="E7" s="26" t="s">
        <v>240</v>
      </c>
      <c r="F7" s="3"/>
      <c r="G7" s="26" t="s">
        <v>11</v>
      </c>
      <c r="H7" s="4"/>
      <c r="I7" s="26" t="s">
        <v>7</v>
      </c>
      <c r="J7" s="5"/>
      <c r="K7" s="26" t="s">
        <v>8</v>
      </c>
      <c r="L7" s="152"/>
    </row>
    <row r="8" spans="1:17" ht="48.75" customHeight="1">
      <c r="A8" s="72"/>
      <c r="B8" s="6" t="s">
        <v>81</v>
      </c>
      <c r="C8" s="70" t="s">
        <v>9</v>
      </c>
      <c r="D8" s="7"/>
      <c r="E8" s="71" t="s">
        <v>10</v>
      </c>
      <c r="F8" s="8"/>
      <c r="G8" s="71" t="s">
        <v>11</v>
      </c>
      <c r="H8" s="8"/>
      <c r="I8" s="71" t="s">
        <v>12</v>
      </c>
      <c r="J8" s="8"/>
      <c r="K8" s="71" t="s">
        <v>13</v>
      </c>
      <c r="L8" s="71"/>
    </row>
    <row r="9" spans="1:17" ht="48.75" customHeight="1">
      <c r="A9" s="73"/>
      <c r="B9" s="9" t="s">
        <v>158</v>
      </c>
      <c r="C9" s="32"/>
      <c r="D9" s="46"/>
      <c r="E9" s="32">
        <v>1.9471874489626284</v>
      </c>
      <c r="F9" s="46" t="s">
        <v>170</v>
      </c>
      <c r="G9" s="10">
        <f>(C4*L4)+(C5*L5)</f>
        <v>0.42014618348766686</v>
      </c>
      <c r="H9" s="46" t="s">
        <v>170</v>
      </c>
      <c r="I9" s="11">
        <v>1</v>
      </c>
      <c r="J9" s="46" t="s">
        <v>170</v>
      </c>
      <c r="K9" s="12">
        <v>1</v>
      </c>
      <c r="L9" s="32" t="s">
        <v>170</v>
      </c>
    </row>
    <row r="10" spans="1:17">
      <c r="A10" s="74" t="s">
        <v>14</v>
      </c>
      <c r="B10" s="72"/>
      <c r="C10" s="76"/>
      <c r="D10" s="13"/>
      <c r="E10" s="76"/>
      <c r="F10" s="13"/>
      <c r="G10" s="76"/>
      <c r="H10" s="13"/>
      <c r="I10" s="76"/>
      <c r="J10" s="13"/>
      <c r="K10" s="76"/>
      <c r="L10" s="76"/>
    </row>
    <row r="11" spans="1:17">
      <c r="A11" s="75" t="s">
        <v>15</v>
      </c>
      <c r="B11" s="79" t="s">
        <v>160</v>
      </c>
      <c r="C11" s="366" t="s">
        <v>171</v>
      </c>
      <c r="D11" s="15"/>
      <c r="E11" s="14">
        <v>17169.844456166218</v>
      </c>
      <c r="F11" s="52">
        <v>0.35500967329804711</v>
      </c>
      <c r="G11" s="14"/>
      <c r="H11" s="15"/>
      <c r="I11" s="14">
        <v>6248.9796748729905</v>
      </c>
      <c r="J11" s="52">
        <v>0.34356175621303048</v>
      </c>
      <c r="K11" s="14"/>
      <c r="L11" s="14"/>
    </row>
    <row r="12" spans="1:17">
      <c r="A12" s="75" t="s">
        <v>17</v>
      </c>
      <c r="B12" s="79" t="s">
        <v>160</v>
      </c>
      <c r="C12" s="366"/>
      <c r="D12" s="15"/>
      <c r="E12" s="14">
        <v>0</v>
      </c>
      <c r="F12" s="52">
        <v>0.35500967329804711</v>
      </c>
      <c r="G12" s="14"/>
      <c r="H12" s="15"/>
      <c r="I12" s="14">
        <v>0</v>
      </c>
      <c r="J12" s="52">
        <v>0.40016972765539455</v>
      </c>
      <c r="K12" s="14"/>
      <c r="L12" s="14"/>
    </row>
    <row r="13" spans="1:17">
      <c r="A13" s="75" t="s">
        <v>18</v>
      </c>
      <c r="B13" s="79" t="s">
        <v>160</v>
      </c>
      <c r="C13" s="366"/>
      <c r="D13" s="15"/>
      <c r="E13" s="14">
        <v>0</v>
      </c>
      <c r="F13" s="52">
        <v>0.35500967329804711</v>
      </c>
      <c r="G13" s="14"/>
      <c r="H13" s="15"/>
      <c r="I13" s="14">
        <v>229.28509813598436</v>
      </c>
      <c r="J13" s="52">
        <v>0.40016972765539455</v>
      </c>
      <c r="K13" s="14"/>
      <c r="L13" s="14"/>
    </row>
    <row r="14" spans="1:17">
      <c r="A14" s="153" t="s">
        <v>161</v>
      </c>
      <c r="B14" s="79" t="s">
        <v>160</v>
      </c>
      <c r="C14" s="366"/>
      <c r="D14" s="13"/>
      <c r="E14" s="14">
        <v>0</v>
      </c>
      <c r="F14" s="52">
        <v>0.35500967329804711</v>
      </c>
      <c r="G14" s="76"/>
      <c r="H14" s="13"/>
      <c r="I14" s="76"/>
      <c r="J14" s="13"/>
      <c r="K14" s="76"/>
      <c r="L14" s="76"/>
    </row>
    <row r="15" spans="1:17">
      <c r="A15" s="153"/>
      <c r="B15" s="79"/>
      <c r="C15" s="366"/>
      <c r="D15" s="13"/>
      <c r="E15" s="76"/>
      <c r="F15" s="13"/>
      <c r="G15" s="76"/>
      <c r="H15" s="13"/>
      <c r="I15" s="76"/>
      <c r="J15" s="13"/>
      <c r="K15" s="76"/>
      <c r="L15" s="76"/>
    </row>
    <row r="16" spans="1:17">
      <c r="A16" s="74" t="s">
        <v>19</v>
      </c>
      <c r="B16" s="72"/>
      <c r="C16" s="366"/>
      <c r="D16" s="13"/>
      <c r="E16" s="76"/>
      <c r="F16" s="13"/>
      <c r="G16" s="76"/>
      <c r="H16" s="13"/>
      <c r="I16" s="76"/>
      <c r="J16" s="13"/>
      <c r="K16" s="76"/>
      <c r="L16" s="76"/>
    </row>
    <row r="17" spans="1:12">
      <c r="A17" s="78" t="s">
        <v>9</v>
      </c>
      <c r="B17" s="16" t="s">
        <v>162</v>
      </c>
      <c r="C17" s="366"/>
      <c r="D17" s="13"/>
      <c r="E17" s="14">
        <v>2234.2184115502964</v>
      </c>
      <c r="F17" s="52">
        <v>0.64273991604307357</v>
      </c>
      <c r="G17" s="76"/>
      <c r="H17" s="13"/>
      <c r="I17" s="76"/>
      <c r="J17" s="13"/>
      <c r="K17" s="76"/>
      <c r="L17" s="76"/>
    </row>
    <row r="18" spans="1:12">
      <c r="A18" s="78" t="s">
        <v>21</v>
      </c>
      <c r="B18" s="16" t="s">
        <v>162</v>
      </c>
      <c r="C18" s="366"/>
      <c r="D18" s="13"/>
      <c r="E18" s="14">
        <v>55.595910008371263</v>
      </c>
      <c r="F18" s="52">
        <v>0.64273991604307357</v>
      </c>
      <c r="G18" s="76"/>
      <c r="H18" s="13"/>
      <c r="I18" s="76"/>
      <c r="J18" s="13"/>
      <c r="K18" s="76"/>
      <c r="L18" s="76"/>
    </row>
    <row r="19" spans="1:12">
      <c r="A19" s="78" t="s">
        <v>22</v>
      </c>
      <c r="B19" s="16" t="s">
        <v>162</v>
      </c>
      <c r="C19" s="366"/>
      <c r="D19" s="13"/>
      <c r="E19" s="14">
        <v>24.837487349399645</v>
      </c>
      <c r="F19" s="52">
        <v>0.64273991604307357</v>
      </c>
      <c r="G19" s="76"/>
      <c r="H19" s="13"/>
      <c r="I19" s="76"/>
      <c r="J19" s="13"/>
      <c r="K19" s="76"/>
      <c r="L19" s="76"/>
    </row>
    <row r="20" spans="1:12">
      <c r="A20" s="78" t="s">
        <v>23</v>
      </c>
      <c r="B20" s="16" t="s">
        <v>163</v>
      </c>
      <c r="C20" s="366"/>
      <c r="D20" s="52"/>
      <c r="E20" s="14">
        <v>4.4743049410888096</v>
      </c>
      <c r="F20" s="52">
        <v>0.64273991604307357</v>
      </c>
      <c r="G20" s="31">
        <v>4.5163110623172429</v>
      </c>
      <c r="H20" s="52">
        <v>0.54486661015404925</v>
      </c>
      <c r="I20" s="14">
        <v>9.118675361561122</v>
      </c>
      <c r="J20" s="52">
        <v>0.84532574894873336</v>
      </c>
      <c r="K20" s="76">
        <v>1.9026457372679324</v>
      </c>
      <c r="L20" s="154">
        <v>0.15059247675899332</v>
      </c>
    </row>
    <row r="21" spans="1:12">
      <c r="A21" s="78" t="s">
        <v>25</v>
      </c>
      <c r="B21" s="16" t="s">
        <v>163</v>
      </c>
      <c r="C21" s="366"/>
      <c r="D21" s="52"/>
      <c r="E21" s="14">
        <v>2.4420062971877332</v>
      </c>
      <c r="F21" s="52">
        <v>0.64273991604307357</v>
      </c>
      <c r="G21" s="14">
        <v>0</v>
      </c>
      <c r="H21" s="52">
        <v>1</v>
      </c>
      <c r="I21" s="14">
        <v>0</v>
      </c>
      <c r="J21" s="52">
        <v>1</v>
      </c>
      <c r="K21" s="76"/>
      <c r="L21" s="76"/>
    </row>
    <row r="22" spans="1:12">
      <c r="A22" s="78" t="s">
        <v>26</v>
      </c>
      <c r="B22" s="16" t="s">
        <v>162</v>
      </c>
      <c r="C22" s="366"/>
      <c r="D22" s="15"/>
      <c r="E22" s="14"/>
      <c r="F22" s="15"/>
      <c r="G22" s="314">
        <v>653.77706271495981</v>
      </c>
      <c r="H22" s="52">
        <v>0.43990196831838746</v>
      </c>
      <c r="I22" s="14"/>
      <c r="J22" s="15"/>
      <c r="K22" s="76"/>
      <c r="L22" s="76"/>
    </row>
    <row r="23" spans="1:12">
      <c r="A23" s="78" t="s">
        <v>27</v>
      </c>
      <c r="B23" s="16" t="s">
        <v>162</v>
      </c>
      <c r="C23" s="366"/>
      <c r="D23" s="15"/>
      <c r="E23" s="14"/>
      <c r="F23" s="15"/>
      <c r="G23" s="314">
        <v>152.7257253789999</v>
      </c>
      <c r="H23" s="52">
        <v>0.43990196831838746</v>
      </c>
      <c r="I23" s="14"/>
      <c r="J23" s="15"/>
      <c r="K23" s="76"/>
      <c r="L23" s="76"/>
    </row>
    <row r="24" spans="1:12">
      <c r="A24" s="78" t="s">
        <v>28</v>
      </c>
      <c r="B24" s="16" t="s">
        <v>162</v>
      </c>
      <c r="C24" s="366"/>
      <c r="D24" s="15"/>
      <c r="E24" s="14"/>
      <c r="F24" s="15"/>
      <c r="G24" s="14">
        <v>4.2605001404682321</v>
      </c>
      <c r="H24" s="52">
        <v>0.18922598138280444</v>
      </c>
      <c r="I24" s="14">
        <v>6.6608301325619479</v>
      </c>
      <c r="J24" s="52">
        <v>0.30513110330630716</v>
      </c>
      <c r="K24" s="76"/>
      <c r="L24" s="76"/>
    </row>
    <row r="25" spans="1:12">
      <c r="A25" s="78" t="s">
        <v>29</v>
      </c>
      <c r="B25" s="16" t="s">
        <v>162</v>
      </c>
      <c r="C25" s="366"/>
      <c r="D25" s="15"/>
      <c r="E25" s="14"/>
      <c r="F25" s="15"/>
      <c r="G25" s="14" t="s">
        <v>120</v>
      </c>
      <c r="H25" s="52"/>
      <c r="I25" s="14">
        <v>6.1925914194929987</v>
      </c>
      <c r="J25" s="52">
        <v>0.35995728765724744</v>
      </c>
      <c r="K25" s="76"/>
      <c r="L25" s="76"/>
    </row>
    <row r="26" spans="1:12">
      <c r="A26" s="78" t="s">
        <v>10</v>
      </c>
      <c r="B26" s="16" t="s">
        <v>162</v>
      </c>
      <c r="C26" s="366"/>
      <c r="D26" s="15"/>
      <c r="E26" s="14"/>
      <c r="F26" s="15"/>
      <c r="G26" s="76"/>
      <c r="H26" s="13"/>
      <c r="I26" s="14">
        <v>1916.8266851703147</v>
      </c>
      <c r="J26" s="52">
        <v>0.988578396105673</v>
      </c>
      <c r="K26" s="76"/>
      <c r="L26" s="76"/>
    </row>
    <row r="27" spans="1:12">
      <c r="A27" s="78" t="s">
        <v>30</v>
      </c>
      <c r="B27" s="16" t="s">
        <v>162</v>
      </c>
      <c r="C27" s="366"/>
      <c r="D27" s="15"/>
      <c r="E27" s="14"/>
      <c r="F27" s="15"/>
      <c r="G27" s="76"/>
      <c r="H27" s="13"/>
      <c r="I27" s="253">
        <v>420.0972733155466</v>
      </c>
      <c r="J27" s="52">
        <v>0.94148094320004738</v>
      </c>
      <c r="K27" s="76"/>
      <c r="L27" s="76"/>
    </row>
    <row r="28" spans="1:12">
      <c r="A28" s="78" t="s">
        <v>31</v>
      </c>
      <c r="B28" s="16" t="s">
        <v>162</v>
      </c>
      <c r="C28" s="366"/>
      <c r="D28" s="15"/>
      <c r="E28" s="14"/>
      <c r="F28" s="15"/>
      <c r="G28" s="76"/>
      <c r="H28" s="13"/>
      <c r="I28" s="14">
        <v>5.7194867007201955</v>
      </c>
      <c r="J28" s="52">
        <v>0.49370600975729617</v>
      </c>
      <c r="K28" s="76"/>
      <c r="L28" s="76"/>
    </row>
    <row r="29" spans="1:12">
      <c r="A29" s="78" t="s">
        <v>32</v>
      </c>
      <c r="B29" s="16" t="s">
        <v>162</v>
      </c>
      <c r="C29" s="366"/>
      <c r="D29" s="15"/>
      <c r="E29" s="14"/>
      <c r="F29" s="15"/>
      <c r="G29" s="76"/>
      <c r="H29" s="13"/>
      <c r="I29" s="14">
        <v>16.841828037819553</v>
      </c>
      <c r="J29" s="52">
        <v>0.87653910083949382</v>
      </c>
      <c r="K29" s="76"/>
      <c r="L29" s="76"/>
    </row>
    <row r="30" spans="1:12">
      <c r="A30" s="78" t="s">
        <v>33</v>
      </c>
      <c r="B30" s="16" t="s">
        <v>162</v>
      </c>
      <c r="C30" s="366"/>
      <c r="D30" s="15"/>
      <c r="E30" s="14"/>
      <c r="F30" s="15"/>
      <c r="G30" s="76"/>
      <c r="H30" s="13"/>
      <c r="I30" s="17"/>
      <c r="J30" s="50"/>
      <c r="K30" s="14">
        <v>1000</v>
      </c>
      <c r="L30" s="154">
        <v>1</v>
      </c>
    </row>
    <row r="31" spans="1:12" ht="18.75" customHeight="1">
      <c r="A31" s="78" t="s">
        <v>34</v>
      </c>
      <c r="B31" s="16" t="s">
        <v>162</v>
      </c>
      <c r="C31" s="366"/>
      <c r="D31" s="15"/>
      <c r="E31" s="14"/>
      <c r="F31" s="15"/>
      <c r="G31" s="76"/>
      <c r="H31" s="13"/>
      <c r="I31" s="17"/>
      <c r="J31" s="50"/>
      <c r="K31" s="76">
        <v>1.452742952274582E-2</v>
      </c>
      <c r="L31" s="154">
        <v>0.43742505812987237</v>
      </c>
    </row>
    <row r="32" spans="1:12" ht="18.75" customHeight="1">
      <c r="A32" s="78"/>
      <c r="B32" s="16"/>
      <c r="C32" s="366"/>
      <c r="D32" s="15"/>
      <c r="E32" s="14"/>
      <c r="F32" s="15"/>
      <c r="G32" s="76"/>
      <c r="H32" s="13"/>
      <c r="I32" s="17"/>
      <c r="J32" s="50"/>
      <c r="K32" s="76"/>
      <c r="L32" s="154"/>
    </row>
    <row r="33" spans="1:12">
      <c r="A33" s="58" t="s">
        <v>114</v>
      </c>
      <c r="B33" s="16"/>
      <c r="C33" s="366"/>
      <c r="D33" s="15"/>
      <c r="E33" s="76"/>
      <c r="F33" s="13"/>
      <c r="G33" s="76"/>
      <c r="H33" s="13"/>
      <c r="I33" s="17"/>
      <c r="J33" s="50"/>
      <c r="K33" s="18"/>
      <c r="L33" s="18"/>
    </row>
    <row r="34" spans="1:12" s="159" customFormat="1">
      <c r="A34" s="155" t="s">
        <v>79</v>
      </c>
      <c r="B34" s="156" t="s">
        <v>163</v>
      </c>
      <c r="C34" s="366"/>
      <c r="D34" s="62"/>
      <c r="E34" s="157">
        <v>4.1748804227203076</v>
      </c>
      <c r="F34" s="62">
        <v>0.64273991604307357</v>
      </c>
      <c r="G34" s="157">
        <v>1.0680257319371045</v>
      </c>
      <c r="H34" s="52">
        <v>1</v>
      </c>
      <c r="I34" s="157">
        <v>1.3535424580747115</v>
      </c>
      <c r="J34" s="62">
        <v>0.84954314774495954</v>
      </c>
      <c r="K34" s="157">
        <v>2.8495720804141565E-2</v>
      </c>
      <c r="L34" s="158">
        <v>0.15714226436633083</v>
      </c>
    </row>
    <row r="35" spans="1:12" s="159" customFormat="1">
      <c r="A35" s="155" t="s">
        <v>113</v>
      </c>
      <c r="B35" s="156" t="s">
        <v>163</v>
      </c>
      <c r="C35" s="366"/>
      <c r="D35" s="62"/>
      <c r="E35" s="157">
        <v>0</v>
      </c>
      <c r="F35" s="62">
        <v>0.64273991604307357</v>
      </c>
      <c r="G35" s="160"/>
      <c r="H35" s="161"/>
      <c r="I35" s="157">
        <v>0</v>
      </c>
      <c r="J35" s="62">
        <v>1</v>
      </c>
      <c r="K35" s="157" t="s">
        <v>120</v>
      </c>
      <c r="L35" s="158">
        <v>0</v>
      </c>
    </row>
    <row r="36" spans="1:12">
      <c r="A36" s="78" t="s">
        <v>82</v>
      </c>
      <c r="B36" s="16" t="s">
        <v>164</v>
      </c>
      <c r="C36" s="366"/>
      <c r="D36" s="52"/>
      <c r="E36" s="18">
        <v>1.3237326438959658E-3</v>
      </c>
      <c r="F36" s="52">
        <v>0.90558988866581491</v>
      </c>
      <c r="G36" s="31"/>
      <c r="H36" s="52"/>
      <c r="I36" s="31"/>
      <c r="J36" s="52"/>
      <c r="K36" s="31"/>
      <c r="L36" s="154"/>
    </row>
    <row r="37" spans="1:12">
      <c r="A37" s="78" t="s">
        <v>165</v>
      </c>
      <c r="B37" s="16" t="s">
        <v>87</v>
      </c>
      <c r="C37" s="366"/>
      <c r="D37" s="52"/>
      <c r="E37" s="31" t="s">
        <v>226</v>
      </c>
      <c r="F37" s="52">
        <v>0.57089140354079215</v>
      </c>
      <c r="G37" s="31"/>
      <c r="H37" s="52"/>
      <c r="I37" s="31"/>
      <c r="J37" s="52"/>
      <c r="K37" s="31"/>
      <c r="L37" s="154"/>
    </row>
    <row r="38" spans="1:12">
      <c r="A38" s="78" t="s">
        <v>166</v>
      </c>
      <c r="B38" s="16" t="s">
        <v>87</v>
      </c>
      <c r="C38" s="366"/>
      <c r="D38" s="52"/>
      <c r="E38" s="31" t="s">
        <v>227</v>
      </c>
      <c r="F38" s="52">
        <v>0.57089140354079215</v>
      </c>
      <c r="G38" s="31"/>
      <c r="H38" s="52"/>
      <c r="I38" s="31"/>
      <c r="J38" s="52"/>
      <c r="K38" s="31"/>
      <c r="L38" s="154"/>
    </row>
    <row r="39" spans="1:12">
      <c r="A39" s="78" t="s">
        <v>86</v>
      </c>
      <c r="B39" s="16" t="s">
        <v>167</v>
      </c>
      <c r="C39" s="366"/>
      <c r="D39" s="52"/>
      <c r="E39" s="163">
        <v>3.8364226126421631E-5</v>
      </c>
      <c r="F39" s="52">
        <v>0.57089140354079215</v>
      </c>
      <c r="G39" s="31"/>
      <c r="H39" s="52"/>
      <c r="I39" s="31"/>
      <c r="J39" s="52"/>
      <c r="K39" s="31"/>
      <c r="L39" s="154"/>
    </row>
    <row r="40" spans="1:12">
      <c r="A40" s="78"/>
      <c r="B40" s="16"/>
      <c r="C40" s="366"/>
      <c r="D40" s="13"/>
      <c r="E40" s="76"/>
      <c r="F40" s="13"/>
      <c r="G40" s="76"/>
      <c r="H40" s="13"/>
      <c r="I40" s="76"/>
      <c r="J40" s="13"/>
      <c r="K40" s="76"/>
      <c r="L40" s="76"/>
    </row>
    <row r="41" spans="1:12">
      <c r="A41" s="74" t="s">
        <v>35</v>
      </c>
      <c r="B41" s="72"/>
      <c r="C41" s="366"/>
      <c r="D41" s="13"/>
      <c r="E41" s="76"/>
      <c r="F41" s="13"/>
      <c r="G41" s="76"/>
      <c r="H41" s="13"/>
      <c r="I41" s="76"/>
      <c r="J41" s="13"/>
      <c r="K41" s="76"/>
      <c r="L41" s="76"/>
    </row>
    <row r="42" spans="1:12">
      <c r="A42" s="78" t="s">
        <v>36</v>
      </c>
      <c r="B42" s="16" t="s">
        <v>162</v>
      </c>
      <c r="C42" s="366"/>
      <c r="D42" s="52"/>
      <c r="E42" s="14">
        <v>0</v>
      </c>
      <c r="F42" s="52">
        <v>0.94711425442599018</v>
      </c>
      <c r="G42" s="253">
        <v>17.347128263734451</v>
      </c>
      <c r="H42" s="52">
        <v>0.43990196831838746</v>
      </c>
      <c r="I42" s="76"/>
      <c r="J42" s="13"/>
      <c r="K42" s="253">
        <v>0</v>
      </c>
      <c r="L42" s="154">
        <v>0.55885701499216822</v>
      </c>
    </row>
    <row r="43" spans="1:12">
      <c r="A43" s="78" t="s">
        <v>37</v>
      </c>
      <c r="B43" s="16" t="s">
        <v>162</v>
      </c>
      <c r="C43" s="366"/>
      <c r="D43" s="52"/>
      <c r="E43" s="14">
        <v>0</v>
      </c>
      <c r="F43" s="52">
        <v>0.94711425442599018</v>
      </c>
      <c r="G43" s="253">
        <v>0.50943686939943134</v>
      </c>
      <c r="H43" s="52">
        <v>0.43990196831838746</v>
      </c>
      <c r="I43" s="76"/>
      <c r="J43" s="13"/>
      <c r="K43" s="253">
        <v>2.804326025330091</v>
      </c>
      <c r="L43" s="154">
        <v>0.55885701499216822</v>
      </c>
    </row>
    <row r="44" spans="1:12">
      <c r="A44" s="78" t="s">
        <v>38</v>
      </c>
      <c r="B44" s="16" t="s">
        <v>163</v>
      </c>
      <c r="C44" s="366"/>
      <c r="D44" s="52"/>
      <c r="E44" s="14">
        <v>248.46248044128475</v>
      </c>
      <c r="F44" s="52">
        <v>0.94711425442599018</v>
      </c>
      <c r="G44" s="253">
        <v>47.274566970736075</v>
      </c>
      <c r="H44" s="52">
        <v>0.43990196831838746</v>
      </c>
      <c r="I44" s="76"/>
      <c r="J44" s="13"/>
      <c r="K44" s="253">
        <v>25.1429022523021</v>
      </c>
      <c r="L44" s="154">
        <v>0.55885701499216822</v>
      </c>
    </row>
    <row r="45" spans="1:12">
      <c r="A45" s="78" t="s">
        <v>39</v>
      </c>
      <c r="B45" s="16" t="s">
        <v>162</v>
      </c>
      <c r="C45" s="366"/>
      <c r="D45" s="52"/>
      <c r="E45" s="14">
        <v>0</v>
      </c>
      <c r="F45" s="52">
        <f>F44</f>
        <v>0.94711425442599018</v>
      </c>
      <c r="G45" s="314">
        <v>0</v>
      </c>
      <c r="H45" s="52">
        <v>0.43990196831838746</v>
      </c>
      <c r="I45" s="76"/>
      <c r="J45" s="13"/>
      <c r="K45" s="314">
        <v>0</v>
      </c>
      <c r="L45" s="154">
        <v>0.55885701499216822</v>
      </c>
    </row>
    <row r="46" spans="1:12">
      <c r="A46" s="78" t="s">
        <v>40</v>
      </c>
      <c r="B46" s="16" t="s">
        <v>168</v>
      </c>
      <c r="C46" s="366"/>
      <c r="D46" s="52"/>
      <c r="E46" s="14">
        <v>74.457003811156127</v>
      </c>
      <c r="F46" s="52">
        <v>0.94711425442599018</v>
      </c>
      <c r="G46" s="253">
        <v>248.15180873109671</v>
      </c>
      <c r="H46" s="52">
        <v>0.43990196831838746</v>
      </c>
      <c r="I46" s="253">
        <v>15179.90421946085</v>
      </c>
      <c r="J46" s="52">
        <v>1</v>
      </c>
      <c r="K46" s="253">
        <v>52.884328172408978</v>
      </c>
      <c r="L46" s="154">
        <v>0.55885701499216822</v>
      </c>
    </row>
    <row r="47" spans="1:12">
      <c r="A47" s="78"/>
      <c r="B47" s="16"/>
      <c r="C47" s="366"/>
      <c r="D47" s="13"/>
      <c r="E47" s="76"/>
      <c r="F47" s="13"/>
      <c r="G47" s="76"/>
      <c r="H47" s="52"/>
      <c r="I47" s="76"/>
      <c r="J47" s="13"/>
      <c r="K47" s="76"/>
      <c r="L47" s="76"/>
    </row>
    <row r="48" spans="1:12">
      <c r="A48" s="78"/>
      <c r="B48" s="16"/>
      <c r="C48" s="366"/>
      <c r="D48" s="13"/>
      <c r="E48" s="76"/>
      <c r="F48" s="13"/>
      <c r="G48" s="76"/>
      <c r="H48" s="13"/>
      <c r="I48" s="76"/>
      <c r="J48" s="13"/>
      <c r="K48" s="76"/>
      <c r="L48" s="76"/>
    </row>
    <row r="49" spans="1:12">
      <c r="A49" s="74" t="s">
        <v>42</v>
      </c>
      <c r="B49" s="72"/>
      <c r="C49" s="366"/>
      <c r="D49" s="13"/>
      <c r="E49" s="76"/>
      <c r="F49" s="13"/>
      <c r="G49" s="76"/>
      <c r="H49" s="13"/>
      <c r="I49" s="76"/>
      <c r="J49" s="13"/>
      <c r="K49" s="76"/>
      <c r="L49" s="76"/>
    </row>
    <row r="50" spans="1:12">
      <c r="A50" s="78" t="s">
        <v>43</v>
      </c>
      <c r="B50" s="16" t="s">
        <v>162</v>
      </c>
      <c r="C50" s="366"/>
      <c r="D50" s="52"/>
      <c r="E50" s="31">
        <v>0.24876106466089573</v>
      </c>
      <c r="F50" s="52">
        <v>0.64273991604307357</v>
      </c>
      <c r="G50" s="31">
        <v>0.30739066140945631</v>
      </c>
      <c r="H50" s="52">
        <v>0.92062045952110616</v>
      </c>
      <c r="I50" s="14">
        <v>2.1435622082257835</v>
      </c>
      <c r="J50" s="52">
        <v>0.93752626583190291</v>
      </c>
      <c r="K50" s="76">
        <v>6.4007675374115475E-2</v>
      </c>
      <c r="L50" s="154">
        <v>0.54639789411281381</v>
      </c>
    </row>
    <row r="51" spans="1:12" s="127" customFormat="1">
      <c r="A51" s="53" t="s">
        <v>103</v>
      </c>
      <c r="B51" s="122" t="s">
        <v>162</v>
      </c>
      <c r="C51" s="366"/>
      <c r="D51" s="124"/>
      <c r="E51" s="125">
        <v>0</v>
      </c>
      <c r="F51" s="124">
        <v>0.35500967329804711</v>
      </c>
      <c r="G51" s="125">
        <v>0.10274553150674041</v>
      </c>
      <c r="H51" s="124">
        <v>0.41550573375737332</v>
      </c>
      <c r="I51" s="125">
        <v>1.3419132787241923</v>
      </c>
      <c r="J51" s="124">
        <v>0.72847831642454275</v>
      </c>
      <c r="K51" s="123"/>
      <c r="L51" s="165"/>
    </row>
    <row r="52" spans="1:12" s="127" customFormat="1">
      <c r="A52" s="53" t="s">
        <v>104</v>
      </c>
      <c r="B52" s="122" t="s">
        <v>162</v>
      </c>
      <c r="C52" s="366"/>
      <c r="D52" s="124"/>
      <c r="E52" s="125" t="s">
        <v>120</v>
      </c>
      <c r="F52" s="124"/>
      <c r="G52" s="125" t="s">
        <v>120</v>
      </c>
      <c r="H52" s="124"/>
      <c r="I52" s="125">
        <v>0.68512405714519964</v>
      </c>
      <c r="J52" s="124">
        <v>0.39904669569994206</v>
      </c>
      <c r="K52" s="125"/>
      <c r="L52" s="165"/>
    </row>
    <row r="53" spans="1:12">
      <c r="A53" s="78" t="s">
        <v>44</v>
      </c>
      <c r="B53" s="16" t="s">
        <v>162</v>
      </c>
      <c r="C53" s="366"/>
      <c r="D53" s="13"/>
      <c r="E53" s="31">
        <v>6.124113026695828E-2</v>
      </c>
      <c r="F53" s="52">
        <v>0.35500967329804711</v>
      </c>
      <c r="G53" s="31">
        <v>3.1628437697932679</v>
      </c>
      <c r="H53" s="52">
        <v>0.85233698498614985</v>
      </c>
      <c r="I53" s="14">
        <v>16.600688233663131</v>
      </c>
      <c r="J53" s="52">
        <v>1</v>
      </c>
      <c r="K53" s="18">
        <v>1.1410792518516609E-2</v>
      </c>
      <c r="L53" s="154">
        <v>0.44827939112698278</v>
      </c>
    </row>
    <row r="54" spans="1:12" ht="16">
      <c r="A54" s="78" t="s">
        <v>45</v>
      </c>
      <c r="B54" s="16" t="s">
        <v>162</v>
      </c>
      <c r="C54" s="366"/>
      <c r="D54" s="13"/>
      <c r="E54" s="31">
        <v>0.59181524614575531</v>
      </c>
      <c r="F54" s="52">
        <v>0.64273991604307357</v>
      </c>
      <c r="G54" s="31">
        <v>0.34576022291363095</v>
      </c>
      <c r="H54" s="52">
        <v>0.91199171811321744</v>
      </c>
      <c r="I54" s="313">
        <v>0.15487035552508985</v>
      </c>
      <c r="J54" s="52">
        <v>0.82524263032666589</v>
      </c>
      <c r="K54" s="76">
        <v>8.7623079101846787E-2</v>
      </c>
      <c r="L54" s="154">
        <v>0.54639789411281381</v>
      </c>
    </row>
    <row r="55" spans="1:12">
      <c r="A55" s="78" t="s">
        <v>46</v>
      </c>
      <c r="B55" s="19" t="s">
        <v>169</v>
      </c>
      <c r="C55" s="366"/>
      <c r="D55" s="13"/>
      <c r="E55" s="31">
        <v>6.7384679342066559E-2</v>
      </c>
      <c r="F55" s="52">
        <v>0.64273991604307357</v>
      </c>
      <c r="G55" s="31"/>
      <c r="H55" s="47"/>
      <c r="I55" s="76"/>
      <c r="J55" s="13"/>
      <c r="K55" s="76"/>
      <c r="L55" s="76"/>
    </row>
    <row r="56" spans="1:12">
      <c r="A56" s="78" t="s">
        <v>48</v>
      </c>
      <c r="B56" s="19" t="s">
        <v>162</v>
      </c>
      <c r="C56" s="366"/>
      <c r="D56" s="13"/>
      <c r="E56" s="14"/>
      <c r="F56" s="15"/>
      <c r="G56" s="76">
        <v>1.5667059514650673E-2</v>
      </c>
      <c r="H56" s="52">
        <v>0.50090185399391651</v>
      </c>
      <c r="I56" s="31">
        <v>0.36392740610950591</v>
      </c>
      <c r="J56" s="52">
        <v>1</v>
      </c>
      <c r="K56" s="76"/>
      <c r="L56" s="76"/>
    </row>
    <row r="57" spans="1:12">
      <c r="A57" s="78" t="s">
        <v>49</v>
      </c>
      <c r="B57" s="19" t="s">
        <v>162</v>
      </c>
      <c r="C57" s="366"/>
      <c r="D57" s="13"/>
      <c r="E57" s="14"/>
      <c r="F57" s="15"/>
      <c r="G57" s="76">
        <v>1.1650556235831874E-2</v>
      </c>
      <c r="H57" s="52">
        <v>1</v>
      </c>
      <c r="I57" s="31">
        <v>0.33425390594314447</v>
      </c>
      <c r="J57" s="52">
        <v>1</v>
      </c>
      <c r="K57" s="76"/>
      <c r="L57" s="76"/>
    </row>
    <row r="58" spans="1:12">
      <c r="A58" s="78" t="s">
        <v>50</v>
      </c>
      <c r="B58" s="19" t="s">
        <v>162</v>
      </c>
      <c r="C58" s="366"/>
      <c r="D58" s="13"/>
      <c r="E58" s="14"/>
      <c r="F58" s="15"/>
      <c r="G58" s="76">
        <v>2.880725242106652E-2</v>
      </c>
      <c r="H58" s="52">
        <v>1</v>
      </c>
      <c r="I58" s="76">
        <v>1.4610345897552045E-2</v>
      </c>
      <c r="J58" s="52">
        <v>0.8261430485480592</v>
      </c>
      <c r="K58" s="76"/>
      <c r="L58" s="76"/>
    </row>
    <row r="59" spans="1:12">
      <c r="A59" s="78" t="s">
        <v>51</v>
      </c>
      <c r="B59" s="19" t="s">
        <v>169</v>
      </c>
      <c r="C59" s="366"/>
      <c r="D59" s="13"/>
      <c r="E59" s="14"/>
      <c r="F59" s="15"/>
      <c r="G59" s="76" t="s">
        <v>120</v>
      </c>
      <c r="H59" s="52"/>
      <c r="I59" s="18">
        <v>6.3248583623263965E-2</v>
      </c>
      <c r="J59" s="52">
        <v>0.35995728765724744</v>
      </c>
      <c r="K59" s="76"/>
      <c r="L59" s="76"/>
    </row>
    <row r="60" spans="1:12">
      <c r="A60" s="78" t="s">
        <v>52</v>
      </c>
      <c r="B60" s="19" t="s">
        <v>162</v>
      </c>
      <c r="C60" s="366"/>
      <c r="D60" s="13"/>
      <c r="E60" s="14"/>
      <c r="F60" s="15"/>
      <c r="G60" s="31"/>
      <c r="H60" s="47"/>
      <c r="I60" s="17">
        <v>3.5357324866494858E-2</v>
      </c>
      <c r="J60" s="52">
        <v>0.89528000370906191</v>
      </c>
      <c r="K60" s="76"/>
      <c r="L60" s="76"/>
    </row>
    <row r="61" spans="1:12">
      <c r="A61" s="78" t="s">
        <v>53</v>
      </c>
      <c r="B61" s="19" t="s">
        <v>162</v>
      </c>
      <c r="C61" s="366"/>
      <c r="D61" s="13"/>
      <c r="E61" s="14"/>
      <c r="F61" s="15"/>
      <c r="G61" s="31"/>
      <c r="H61" s="47"/>
      <c r="I61" s="21">
        <v>3.2989998136649357E-3</v>
      </c>
      <c r="J61" s="166">
        <v>0.89528000370906191</v>
      </c>
      <c r="K61" s="76"/>
      <c r="L61" s="76"/>
    </row>
    <row r="62" spans="1:12">
      <c r="A62" s="78" t="s">
        <v>54</v>
      </c>
      <c r="B62" s="19" t="s">
        <v>162</v>
      </c>
      <c r="C62" s="366"/>
      <c r="D62" s="13"/>
      <c r="E62" s="14"/>
      <c r="F62" s="15"/>
      <c r="G62" s="31"/>
      <c r="H62" s="47"/>
      <c r="I62" s="76"/>
      <c r="J62" s="13"/>
      <c r="K62" s="18">
        <v>4.719123481453761E-2</v>
      </c>
      <c r="L62" s="154">
        <v>0.31107616795304183</v>
      </c>
    </row>
    <row r="63" spans="1:12">
      <c r="A63" s="78" t="s">
        <v>55</v>
      </c>
      <c r="B63" s="19" t="s">
        <v>162</v>
      </c>
      <c r="C63" s="366"/>
      <c r="D63" s="13"/>
      <c r="E63" s="14"/>
      <c r="F63" s="15"/>
      <c r="G63" s="31"/>
      <c r="H63" s="47"/>
      <c r="I63" s="76"/>
      <c r="J63" s="13"/>
      <c r="K63" s="76">
        <v>1.31704113912565E-9</v>
      </c>
      <c r="L63" s="154">
        <v>0.21295766496721083</v>
      </c>
    </row>
    <row r="64" spans="1:12">
      <c r="A64" s="78"/>
      <c r="B64" s="19"/>
      <c r="C64" s="366"/>
      <c r="D64" s="13"/>
      <c r="E64" s="14"/>
      <c r="F64" s="15"/>
      <c r="G64" s="31"/>
      <c r="H64" s="47"/>
      <c r="I64" s="76"/>
      <c r="J64" s="13"/>
      <c r="K64" s="22"/>
      <c r="L64" s="22"/>
    </row>
    <row r="65" spans="1:12">
      <c r="A65" s="74" t="s">
        <v>56</v>
      </c>
      <c r="B65" s="77"/>
      <c r="C65" s="366"/>
      <c r="D65" s="13"/>
      <c r="E65" s="14"/>
      <c r="F65" s="15"/>
      <c r="G65" s="31"/>
      <c r="H65" s="47"/>
      <c r="I65" s="76"/>
      <c r="J65" s="13"/>
      <c r="K65" s="76"/>
      <c r="L65" s="76"/>
    </row>
    <row r="66" spans="1:12">
      <c r="A66" s="78" t="s">
        <v>23</v>
      </c>
      <c r="B66" s="19" t="s">
        <v>163</v>
      </c>
      <c r="C66" s="366"/>
      <c r="D66" s="55"/>
      <c r="E66" s="14">
        <v>4.1513761467889907</v>
      </c>
      <c r="F66" s="52">
        <v>0.64273991604307357</v>
      </c>
      <c r="G66" s="34">
        <v>4.6308443931618228</v>
      </c>
      <c r="H66" s="52">
        <v>0.42344990881080014</v>
      </c>
      <c r="I66" s="34">
        <v>11.072365026503043</v>
      </c>
      <c r="J66" s="52">
        <v>0.85354268858800775</v>
      </c>
      <c r="K66" s="17">
        <v>1.4444266567889357</v>
      </c>
      <c r="L66" s="154">
        <v>0.15059247675899332</v>
      </c>
    </row>
    <row r="67" spans="1:12">
      <c r="A67" s="78" t="s">
        <v>25</v>
      </c>
      <c r="B67" s="19" t="s">
        <v>163</v>
      </c>
      <c r="C67" s="366"/>
      <c r="D67" s="55"/>
      <c r="E67" s="14">
        <v>2.4420062971877332</v>
      </c>
      <c r="F67" s="52">
        <v>0.64273991604307357</v>
      </c>
      <c r="G67" s="31"/>
      <c r="H67" s="52"/>
      <c r="I67" s="76">
        <v>0</v>
      </c>
      <c r="J67" s="52">
        <v>0.85354268858800775</v>
      </c>
      <c r="K67" s="76"/>
      <c r="L67" s="76"/>
    </row>
    <row r="68" spans="1:12">
      <c r="A68" s="78" t="s">
        <v>57</v>
      </c>
      <c r="B68" s="19" t="s">
        <v>162</v>
      </c>
      <c r="C68" s="366"/>
      <c r="D68" s="13"/>
      <c r="E68" s="76">
        <v>7.691735395442717E-2</v>
      </c>
      <c r="F68" s="52">
        <v>0.64273991604307357</v>
      </c>
      <c r="G68" s="76">
        <v>5.0271656017305898E-2</v>
      </c>
      <c r="H68" s="52">
        <v>0.19162039718317814</v>
      </c>
      <c r="I68" s="76">
        <v>3.8676594016603054E-2</v>
      </c>
      <c r="J68" s="52">
        <v>0.72811963560292114</v>
      </c>
      <c r="K68" s="76" t="s">
        <v>120</v>
      </c>
      <c r="L68" s="154"/>
    </row>
    <row r="69" spans="1:12">
      <c r="A69" s="78" t="s">
        <v>58</v>
      </c>
      <c r="B69" s="19" t="s">
        <v>162</v>
      </c>
      <c r="C69" s="366"/>
      <c r="D69" s="13"/>
      <c r="E69" s="14">
        <v>7.3063961208233135</v>
      </c>
      <c r="F69" s="52">
        <v>0.64273991604307357</v>
      </c>
      <c r="G69" s="76">
        <v>6.0735076467686236E-2</v>
      </c>
      <c r="H69" s="52">
        <v>5.6159546733998734E-2</v>
      </c>
      <c r="I69" s="20">
        <v>3.2514140317338991E-3</v>
      </c>
      <c r="J69" s="52">
        <v>0.48377365219229296</v>
      </c>
      <c r="K69" s="76" t="s">
        <v>120</v>
      </c>
      <c r="L69" s="154"/>
    </row>
    <row r="70" spans="1:12">
      <c r="A70" s="78" t="s">
        <v>46</v>
      </c>
      <c r="B70" s="19" t="s">
        <v>169</v>
      </c>
      <c r="C70" s="366"/>
      <c r="D70" s="13"/>
      <c r="E70" s="14">
        <v>5.9447882934098744E-4</v>
      </c>
      <c r="F70" s="52">
        <v>0.64273991604307357</v>
      </c>
      <c r="G70" s="31"/>
      <c r="H70" s="47"/>
      <c r="I70" s="76"/>
      <c r="J70" s="13"/>
      <c r="K70" s="76"/>
      <c r="L70" s="76"/>
    </row>
    <row r="71" spans="1:12">
      <c r="A71" s="78" t="s">
        <v>59</v>
      </c>
      <c r="B71" s="19" t="s">
        <v>162</v>
      </c>
      <c r="C71" s="366"/>
      <c r="D71" s="13"/>
      <c r="E71" s="14"/>
      <c r="F71" s="15"/>
      <c r="G71" s="31" t="s">
        <v>120</v>
      </c>
      <c r="H71" s="52"/>
      <c r="I71" s="18">
        <v>4.5661638270241514E-2</v>
      </c>
      <c r="J71" s="52">
        <v>0.68528108783034503</v>
      </c>
      <c r="K71" s="76"/>
      <c r="L71" s="76"/>
    </row>
    <row r="72" spans="1:12">
      <c r="A72" s="78" t="s">
        <v>60</v>
      </c>
      <c r="B72" s="19" t="s">
        <v>169</v>
      </c>
      <c r="C72" s="366"/>
      <c r="D72" s="13"/>
      <c r="E72" s="14"/>
      <c r="F72" s="15"/>
      <c r="G72" s="31" t="s">
        <v>120</v>
      </c>
      <c r="H72" s="52"/>
      <c r="I72" s="18">
        <v>5.1622321038388944E-2</v>
      </c>
      <c r="J72" s="52">
        <v>0.27665343743469872</v>
      </c>
      <c r="K72" s="76"/>
      <c r="L72" s="76"/>
    </row>
    <row r="73" spans="1:12">
      <c r="A73" s="78"/>
      <c r="B73" s="19"/>
      <c r="C73" s="366"/>
      <c r="D73" s="13"/>
      <c r="E73" s="14"/>
      <c r="F73" s="15"/>
      <c r="G73" s="31"/>
      <c r="H73" s="47"/>
      <c r="I73" s="31"/>
      <c r="J73" s="47"/>
      <c r="K73" s="76"/>
      <c r="L73" s="76"/>
    </row>
    <row r="74" spans="1:12">
      <c r="A74" s="74" t="s">
        <v>61</v>
      </c>
      <c r="B74" s="72"/>
      <c r="C74" s="366"/>
      <c r="D74" s="13"/>
      <c r="E74" s="14"/>
      <c r="F74" s="15"/>
      <c r="G74" s="31"/>
      <c r="H74" s="47"/>
      <c r="I74" s="31"/>
      <c r="J74" s="47"/>
      <c r="K74" s="76"/>
      <c r="L74" s="76"/>
    </row>
    <row r="75" spans="1:12">
      <c r="A75" s="78" t="s">
        <v>62</v>
      </c>
      <c r="B75" s="16" t="s">
        <v>162</v>
      </c>
      <c r="C75" s="366"/>
      <c r="D75" s="13"/>
      <c r="E75" s="14">
        <v>0</v>
      </c>
      <c r="F75" s="52">
        <v>0.90558988866581491</v>
      </c>
      <c r="G75" s="31"/>
      <c r="H75" s="47"/>
      <c r="I75" s="31"/>
      <c r="J75" s="47"/>
      <c r="K75" s="76"/>
      <c r="L75" s="76"/>
    </row>
    <row r="76" spans="1:12">
      <c r="A76" s="78" t="s">
        <v>63</v>
      </c>
      <c r="B76" s="16" t="s">
        <v>162</v>
      </c>
      <c r="C76" s="366"/>
      <c r="D76" s="13"/>
      <c r="E76" s="14"/>
      <c r="F76" s="15"/>
      <c r="G76" s="31"/>
      <c r="H76" s="47"/>
      <c r="I76" s="31">
        <v>3.3002965453579391</v>
      </c>
      <c r="J76" s="52">
        <v>0.45391574671464685</v>
      </c>
      <c r="K76" s="76"/>
      <c r="L76" s="76"/>
    </row>
    <row r="77" spans="1:12">
      <c r="A77" s="78" t="s">
        <v>64</v>
      </c>
      <c r="B77" s="16" t="s">
        <v>162</v>
      </c>
      <c r="C77" s="366"/>
      <c r="D77" s="13"/>
      <c r="E77" s="14"/>
      <c r="F77" s="15"/>
      <c r="G77" s="31"/>
      <c r="H77" s="47"/>
      <c r="I77" s="31">
        <v>2.3539321156172437</v>
      </c>
      <c r="J77" s="52">
        <v>0.45391574671464685</v>
      </c>
      <c r="K77" s="76"/>
      <c r="L77" s="76"/>
    </row>
    <row r="78" spans="1:12">
      <c r="A78" s="78" t="s">
        <v>65</v>
      </c>
      <c r="B78" s="16" t="s">
        <v>162</v>
      </c>
      <c r="C78" s="366"/>
      <c r="D78" s="13"/>
      <c r="E78" s="14"/>
      <c r="F78" s="15"/>
      <c r="G78" s="14">
        <v>19.955529715537082</v>
      </c>
      <c r="H78" s="52">
        <v>0.8559295890438694</v>
      </c>
      <c r="I78" s="125">
        <v>0.51721100008232901</v>
      </c>
      <c r="J78" s="52">
        <v>0.33219376798179995</v>
      </c>
      <c r="K78" s="76">
        <v>0.5871426210249836</v>
      </c>
      <c r="L78" s="154">
        <v>0.12811904706819499</v>
      </c>
    </row>
    <row r="79" spans="1:12">
      <c r="A79" s="78" t="s">
        <v>29</v>
      </c>
      <c r="B79" s="16" t="s">
        <v>162</v>
      </c>
      <c r="C79" s="366"/>
      <c r="D79" s="13"/>
      <c r="E79" s="14"/>
      <c r="F79" s="15"/>
      <c r="G79" s="14">
        <v>11.075811032838855</v>
      </c>
      <c r="H79" s="52">
        <v>0.67548579627645433</v>
      </c>
      <c r="I79" s="31">
        <v>7.394194497491565</v>
      </c>
      <c r="J79" s="52">
        <v>0.48413233301391456</v>
      </c>
      <c r="K79" s="76"/>
      <c r="L79" s="76"/>
    </row>
    <row r="80" spans="1:12">
      <c r="A80" s="78" t="s">
        <v>66</v>
      </c>
      <c r="B80" s="16" t="s">
        <v>162</v>
      </c>
      <c r="C80" s="366"/>
      <c r="D80" s="13"/>
      <c r="E80" s="14"/>
      <c r="F80" s="15"/>
      <c r="G80" s="14"/>
      <c r="H80" s="15"/>
      <c r="I80" s="76"/>
      <c r="J80" s="13"/>
      <c r="K80" s="76">
        <v>14.558506653078528</v>
      </c>
      <c r="L80" s="154">
        <v>0.5927312556981964</v>
      </c>
    </row>
    <row r="81" spans="1:17">
      <c r="A81" s="78" t="s">
        <v>67</v>
      </c>
      <c r="B81" s="16" t="s">
        <v>162</v>
      </c>
      <c r="C81" s="366"/>
      <c r="D81" s="13"/>
      <c r="E81" s="14"/>
      <c r="F81" s="15"/>
      <c r="G81" s="14"/>
      <c r="H81" s="15"/>
      <c r="I81" s="76"/>
      <c r="J81" s="13"/>
      <c r="K81" s="76" t="s">
        <v>120</v>
      </c>
      <c r="L81" s="154"/>
    </row>
    <row r="82" spans="1:17">
      <c r="A82" s="78" t="s">
        <v>68</v>
      </c>
      <c r="B82" s="16" t="s">
        <v>162</v>
      </c>
      <c r="C82" s="366"/>
      <c r="D82" s="13"/>
      <c r="E82" s="14"/>
      <c r="F82" s="52"/>
      <c r="G82" s="14">
        <v>9.902522509893684</v>
      </c>
      <c r="H82" s="52">
        <v>0.50931312660939743</v>
      </c>
      <c r="I82" s="76"/>
      <c r="J82" s="13"/>
      <c r="K82" s="76"/>
      <c r="L82" s="76"/>
    </row>
    <row r="83" spans="1:17">
      <c r="A83" s="78"/>
      <c r="B83" s="16"/>
      <c r="C83" s="366"/>
      <c r="D83" s="13"/>
      <c r="E83" s="14"/>
      <c r="F83" s="15"/>
      <c r="G83" s="14"/>
      <c r="H83" s="15"/>
      <c r="I83" s="76"/>
      <c r="J83" s="13"/>
      <c r="K83" s="76"/>
      <c r="L83" s="76"/>
    </row>
    <row r="84" spans="1:17">
      <c r="A84" s="74" t="s">
        <v>69</v>
      </c>
      <c r="B84" s="72"/>
      <c r="C84" s="366"/>
      <c r="D84" s="13"/>
      <c r="E84" s="14"/>
      <c r="F84" s="15"/>
      <c r="G84" s="14"/>
      <c r="H84" s="15"/>
      <c r="I84" s="76"/>
      <c r="J84" s="13"/>
      <c r="K84" s="76"/>
      <c r="L84" s="76"/>
    </row>
    <row r="85" spans="1:17">
      <c r="A85" s="78" t="s">
        <v>70</v>
      </c>
      <c r="B85" s="16" t="s">
        <v>162</v>
      </c>
      <c r="C85" s="366"/>
      <c r="D85" s="52"/>
      <c r="E85" s="14"/>
      <c r="F85" s="15"/>
      <c r="G85" s="14"/>
      <c r="H85" s="15"/>
      <c r="I85" s="76"/>
      <c r="J85" s="13"/>
      <c r="K85" s="76"/>
      <c r="L85" s="76"/>
    </row>
    <row r="86" spans="1:17">
      <c r="A86" s="78" t="s">
        <v>71</v>
      </c>
      <c r="B86" s="16" t="s">
        <v>162</v>
      </c>
      <c r="C86" s="366"/>
      <c r="D86" s="13"/>
      <c r="E86" s="14">
        <v>764.61448898699791</v>
      </c>
      <c r="F86" s="52">
        <v>0.90558988866581491</v>
      </c>
      <c r="G86" s="14"/>
      <c r="H86" s="15"/>
      <c r="I86" s="76"/>
      <c r="J86" s="13"/>
      <c r="K86" s="76"/>
      <c r="L86" s="76"/>
    </row>
    <row r="87" spans="1:17">
      <c r="A87" s="78" t="s">
        <v>72</v>
      </c>
      <c r="B87" s="16" t="s">
        <v>162</v>
      </c>
      <c r="C87" s="366"/>
      <c r="D87" s="13"/>
      <c r="E87" s="14"/>
      <c r="F87" s="15"/>
      <c r="G87" s="14"/>
      <c r="H87" s="15"/>
      <c r="I87" s="31">
        <v>8.9236847377530193</v>
      </c>
      <c r="J87" s="52">
        <v>0.72579611111172571</v>
      </c>
      <c r="K87" s="76"/>
      <c r="L87" s="76"/>
    </row>
    <row r="88" spans="1:17">
      <c r="A88" s="78" t="s">
        <v>73</v>
      </c>
      <c r="B88" s="16" t="s">
        <v>162</v>
      </c>
      <c r="C88" s="366"/>
      <c r="D88" s="13"/>
      <c r="E88" s="14"/>
      <c r="F88" s="15"/>
      <c r="G88" s="14"/>
      <c r="H88" s="15"/>
      <c r="I88" s="76">
        <v>8.9625118018089456</v>
      </c>
      <c r="J88" s="52">
        <v>0.5411493113699356</v>
      </c>
      <c r="K88" s="76"/>
      <c r="L88" s="76"/>
    </row>
    <row r="89" spans="1:17">
      <c r="A89" s="78" t="s">
        <v>74</v>
      </c>
      <c r="B89" s="16" t="s">
        <v>162</v>
      </c>
      <c r="C89" s="366"/>
      <c r="D89" s="13"/>
      <c r="E89" s="14"/>
      <c r="F89" s="15"/>
      <c r="G89" s="14">
        <v>14.515122499630811</v>
      </c>
      <c r="H89" s="52">
        <v>0.55922715887700092</v>
      </c>
      <c r="I89" s="31">
        <v>5.7777320451953083</v>
      </c>
      <c r="J89" s="52">
        <v>0.62201754988768188</v>
      </c>
      <c r="K89" s="76"/>
      <c r="L89" s="76"/>
    </row>
    <row r="90" spans="1:17">
      <c r="A90" s="78" t="s">
        <v>75</v>
      </c>
      <c r="B90" s="16" t="s">
        <v>162</v>
      </c>
      <c r="C90" s="366"/>
      <c r="D90" s="13"/>
      <c r="E90" s="14"/>
      <c r="F90" s="15"/>
      <c r="G90" s="14" t="s">
        <v>120</v>
      </c>
      <c r="H90" s="52"/>
      <c r="I90" s="31">
        <v>10.262123012386798</v>
      </c>
      <c r="J90" s="52">
        <v>0.36205167345944606</v>
      </c>
      <c r="K90" s="76"/>
      <c r="L90" s="76"/>
    </row>
    <row r="91" spans="1:17">
      <c r="A91" s="78" t="s">
        <v>76</v>
      </c>
      <c r="B91" s="16" t="s">
        <v>162</v>
      </c>
      <c r="C91" s="366"/>
      <c r="D91" s="13"/>
      <c r="E91" s="14"/>
      <c r="F91" s="15"/>
      <c r="G91" s="14">
        <v>4.4463657948904762</v>
      </c>
      <c r="H91" s="52">
        <v>0.24279717209583843</v>
      </c>
      <c r="I91" s="31">
        <v>0.90411010614055243</v>
      </c>
      <c r="J91" s="52">
        <v>0.46011795306834863</v>
      </c>
      <c r="K91" s="76">
        <v>0.29279050885116104</v>
      </c>
      <c r="L91" s="154">
        <v>0.2269106552440425</v>
      </c>
    </row>
    <row r="92" spans="1:17">
      <c r="A92" s="78" t="s">
        <v>66</v>
      </c>
      <c r="B92" s="16" t="s">
        <v>162</v>
      </c>
      <c r="C92" s="366"/>
      <c r="D92" s="13"/>
      <c r="E92" s="14"/>
      <c r="F92" s="15"/>
      <c r="G92" s="14"/>
      <c r="H92" s="15"/>
      <c r="I92" s="76"/>
      <c r="J92" s="13"/>
      <c r="K92" s="76">
        <v>3.8666045635258914</v>
      </c>
      <c r="L92" s="154">
        <v>0.22930100185644436</v>
      </c>
    </row>
    <row r="93" spans="1:17">
      <c r="A93" s="78" t="s">
        <v>67</v>
      </c>
      <c r="B93" s="16" t="s">
        <v>162</v>
      </c>
      <c r="C93" s="366"/>
      <c r="D93" s="13"/>
      <c r="E93" s="14"/>
      <c r="F93" s="15"/>
      <c r="G93" s="14"/>
      <c r="H93" s="15"/>
      <c r="I93" s="76"/>
      <c r="J93" s="13"/>
      <c r="K93" s="76">
        <v>0.29279279045668538</v>
      </c>
      <c r="L93" s="154">
        <v>9.1568715378493468E-2</v>
      </c>
    </row>
    <row r="94" spans="1:17">
      <c r="A94" s="78" t="s">
        <v>77</v>
      </c>
      <c r="B94" s="16" t="s">
        <v>162</v>
      </c>
      <c r="C94" s="366"/>
      <c r="D94" s="13"/>
      <c r="E94" s="14">
        <v>2.1615346782630032</v>
      </c>
      <c r="F94" s="52">
        <v>0.64273991604307357</v>
      </c>
      <c r="G94" s="14">
        <v>7.0545244286888789</v>
      </c>
      <c r="H94" s="52">
        <v>0.73164534301045303</v>
      </c>
      <c r="I94" s="76"/>
      <c r="J94" s="13"/>
      <c r="K94" s="76">
        <v>1.6723328083906246</v>
      </c>
      <c r="L94" s="154">
        <v>0.32521161554856093</v>
      </c>
    </row>
    <row r="95" spans="1:17">
      <c r="A95" s="78" t="s">
        <v>78</v>
      </c>
      <c r="B95" s="16" t="s">
        <v>162</v>
      </c>
      <c r="C95" s="367"/>
      <c r="D95" s="24"/>
      <c r="E95" s="59">
        <v>1.9272643012836312</v>
      </c>
      <c r="F95" s="63">
        <v>0.64273991604307357</v>
      </c>
      <c r="G95" s="35">
        <v>3.8426940021166107</v>
      </c>
      <c r="H95" s="64">
        <v>0.69274594310625104</v>
      </c>
      <c r="I95" s="23"/>
      <c r="J95" s="24"/>
      <c r="K95" s="23">
        <v>1.58929905176266</v>
      </c>
      <c r="L95" s="167">
        <v>0.32521161554856093</v>
      </c>
    </row>
    <row r="96" spans="1:17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</row>
    <row r="97" spans="1:17" s="40" customFormat="1">
      <c r="A97" s="243" t="s">
        <v>238</v>
      </c>
      <c r="B97" s="261"/>
      <c r="C97" s="127" t="s">
        <v>234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</row>
    <row r="98" spans="1:17" s="40" customFormat="1">
      <c r="A98" s="250" t="s">
        <v>233</v>
      </c>
      <c r="B98" s="259" t="s">
        <v>162</v>
      </c>
      <c r="C98" s="280"/>
      <c r="D98" s="280"/>
      <c r="E98" s="317">
        <v>185</v>
      </c>
      <c r="F98" s="287"/>
      <c r="G98" s="317">
        <f>99/G9</f>
        <v>235.63227250618613</v>
      </c>
      <c r="H98" s="317"/>
      <c r="I98" s="317">
        <v>1503</v>
      </c>
      <c r="J98" s="290"/>
      <c r="K98" s="288"/>
      <c r="L98" s="288"/>
      <c r="M98" s="33"/>
      <c r="N98" s="33"/>
      <c r="O98" s="43"/>
      <c r="P98" s="43"/>
      <c r="Q98" s="42"/>
    </row>
    <row r="99" spans="1:17" s="40" customFormat="1">
      <c r="A99" s="260" t="s">
        <v>230</v>
      </c>
      <c r="B99" s="259" t="s">
        <v>162</v>
      </c>
      <c r="C99" s="292"/>
      <c r="D99" s="292"/>
      <c r="E99" s="14">
        <v>530.53769999999997</v>
      </c>
      <c r="F99" s="14"/>
      <c r="G99" s="253">
        <v>175.68720000000002</v>
      </c>
      <c r="H99" s="14"/>
      <c r="I99" s="14"/>
      <c r="J99" s="14"/>
      <c r="K99" s="253">
        <v>76.289400000000001</v>
      </c>
      <c r="L99" s="14"/>
      <c r="M99" s="33"/>
      <c r="N99" s="33"/>
      <c r="O99" s="41"/>
      <c r="P99" s="41"/>
      <c r="Q99" s="42"/>
    </row>
    <row r="100" spans="1:17" s="40" customFormat="1">
      <c r="A100" s="260" t="s">
        <v>231</v>
      </c>
      <c r="B100" s="259" t="s">
        <v>162</v>
      </c>
      <c r="C100" s="294"/>
      <c r="D100" s="294"/>
      <c r="E100" s="297">
        <v>9.4570000000000019E-3</v>
      </c>
      <c r="F100" s="297"/>
      <c r="G100" s="315">
        <v>4.3860000000000001E-3</v>
      </c>
      <c r="H100" s="297"/>
      <c r="I100" s="297"/>
      <c r="J100" s="297"/>
      <c r="K100" s="315">
        <v>1.6000000000000001E-3</v>
      </c>
      <c r="L100" s="297"/>
      <c r="M100" s="33"/>
      <c r="N100" s="33"/>
      <c r="O100" s="33"/>
      <c r="P100" s="33"/>
      <c r="Q100" s="33"/>
    </row>
    <row r="101" spans="1:17" s="45" customFormat="1">
      <c r="A101" s="260" t="s">
        <v>232</v>
      </c>
      <c r="B101" s="259" t="s">
        <v>162</v>
      </c>
      <c r="C101" s="295"/>
      <c r="D101" s="295"/>
      <c r="E101" s="298">
        <v>9.4570000000000016E-4</v>
      </c>
      <c r="F101" s="298"/>
      <c r="G101" s="316">
        <v>6.6270000000000001E-4</v>
      </c>
      <c r="H101" s="298"/>
      <c r="I101" s="298"/>
      <c r="J101" s="298"/>
      <c r="K101" s="316">
        <v>2.029E-4</v>
      </c>
      <c r="L101" s="298"/>
      <c r="M101" s="44"/>
      <c r="N101" s="44"/>
      <c r="O101" s="44"/>
      <c r="P101" s="44"/>
      <c r="Q101" s="44"/>
    </row>
  </sheetData>
  <sheetProtection password="DE70" sheet="1" objects="1" scenarios="1"/>
  <mergeCells count="3">
    <mergeCell ref="C11:C95"/>
    <mergeCell ref="D4:E4"/>
    <mergeCell ref="D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Overview</vt:lpstr>
      <vt:lpstr>Process Flow Diagram</vt:lpstr>
      <vt:lpstr>Summary (Region &amp; Unit Process)</vt:lpstr>
      <vt:lpstr>Global (product)</vt:lpstr>
      <vt:lpstr>Africa (product)</vt:lpstr>
      <vt:lpstr>China (product)</vt:lpstr>
      <vt:lpstr>Europe (product)</vt:lpstr>
      <vt:lpstr>GCC (product)</vt:lpstr>
      <vt:lpstr>NAM (product)</vt:lpstr>
      <vt:lpstr>Canada (product)</vt:lpstr>
      <vt:lpstr>Oceania (product)</vt:lpstr>
      <vt:lpstr>Other Asia (product)</vt:lpstr>
      <vt:lpstr>Russia and Other Euro (product)</vt:lpstr>
      <vt:lpstr>South America (product)</vt:lpstr>
      <vt:lpstr>'Process Flow Diagram'!Print_Area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Pernelle Nunez</dc:creator>
  <cp:lastModifiedBy>Sarah Cruickshank</cp:lastModifiedBy>
  <cp:lastPrinted>2017-02-24T12:43:02Z</cp:lastPrinted>
  <dcterms:created xsi:type="dcterms:W3CDTF">2017-01-03T13:09:10Z</dcterms:created>
  <dcterms:modified xsi:type="dcterms:W3CDTF">2021-03-01T12:03:38Z</dcterms:modified>
</cp:coreProperties>
</file>